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615" windowWidth="21840" windowHeight="13740"/>
  </bookViews>
  <sheets>
    <sheet name="Rekapitulácia stavby" sheetId="1" r:id="rId1"/>
    <sheet name="052018 - Chodník v obci N..." sheetId="2" r:id="rId2"/>
  </sheets>
  <definedNames>
    <definedName name="_xlnm.Print_Titles" localSheetId="1">'052018 - Chodník v obci N...'!$117:$117</definedName>
    <definedName name="_xlnm.Print_Titles" localSheetId="0">'Rekapitulácia stavby'!$85:$85</definedName>
    <definedName name="_xlnm.Print_Area" localSheetId="1">'052018 - Chodník v obci N...'!$C$4:$Q$70,'052018 - Chodník v obci N...'!$C$76:$Q$102,'052018 - Chodník v obci N...'!$C$108:$Q$237</definedName>
    <definedName name="_xlnm.Print_Area" localSheetId="0">'Rekapitulácia stavby'!$C$4:$AP$70,'Rekapitulácia stavby'!$C$76:$AP$92</definedName>
  </definedNames>
  <calcPr calcId="145621"/>
</workbook>
</file>

<file path=xl/calcChain.xml><?xml version="1.0" encoding="utf-8"?>
<calcChain xmlns="http://schemas.openxmlformats.org/spreadsheetml/2006/main">
  <c r="AA237" i="2" l="1"/>
  <c r="AA236" i="2" s="1"/>
  <c r="AA233" i="2" s="1"/>
  <c r="Y237" i="2"/>
  <c r="Y236" i="2" s="1"/>
  <c r="W237" i="2"/>
  <c r="W236" i="2" s="1"/>
  <c r="W233" i="2" s="1"/>
  <c r="BK237" i="2"/>
  <c r="BK236" i="2" s="1"/>
  <c r="N236" i="2" s="1"/>
  <c r="N98" i="2" s="1"/>
  <c r="AA235" i="2"/>
  <c r="AA234" i="2"/>
  <c r="Y235" i="2"/>
  <c r="Y234" i="2"/>
  <c r="Y233" i="2" s="1"/>
  <c r="W235" i="2"/>
  <c r="W234" i="2"/>
  <c r="BK235" i="2"/>
  <c r="BK234" i="2"/>
  <c r="N234" i="2" s="1"/>
  <c r="N97" i="2" s="1"/>
  <c r="AA232" i="2"/>
  <c r="AA231" i="2"/>
  <c r="Y232" i="2"/>
  <c r="Y231" i="2"/>
  <c r="W232" i="2"/>
  <c r="W231" i="2"/>
  <c r="BK232" i="2"/>
  <c r="BK231" i="2"/>
  <c r="N231" i="2" s="1"/>
  <c r="N95" i="2" s="1"/>
  <c r="AA209" i="2"/>
  <c r="AA215" i="2"/>
  <c r="AA216" i="2"/>
  <c r="AA222" i="2"/>
  <c r="AA223" i="2"/>
  <c r="AA225" i="2"/>
  <c r="AA226" i="2"/>
  <c r="AA228" i="2"/>
  <c r="AA229" i="2"/>
  <c r="AA230" i="2"/>
  <c r="AA208" i="2"/>
  <c r="Y209" i="2"/>
  <c r="Y215" i="2"/>
  <c r="Y208" i="2" s="1"/>
  <c r="Y216" i="2"/>
  <c r="Y222" i="2"/>
  <c r="Y223" i="2"/>
  <c r="Y225" i="2"/>
  <c r="Y226" i="2"/>
  <c r="Y228" i="2"/>
  <c r="Y229" i="2"/>
  <c r="Y230" i="2"/>
  <c r="W209" i="2"/>
  <c r="W215" i="2"/>
  <c r="W216" i="2"/>
  <c r="W222" i="2"/>
  <c r="W223" i="2"/>
  <c r="W225" i="2"/>
  <c r="W226" i="2"/>
  <c r="W228" i="2"/>
  <c r="W229" i="2"/>
  <c r="W230" i="2"/>
  <c r="W208" i="2"/>
  <c r="BK209" i="2"/>
  <c r="BK215" i="2"/>
  <c r="BK208" i="2" s="1"/>
  <c r="N208" i="2" s="1"/>
  <c r="N94" i="2" s="1"/>
  <c r="BK216" i="2"/>
  <c r="BK222" i="2"/>
  <c r="BK223" i="2"/>
  <c r="BK225" i="2"/>
  <c r="BK226" i="2"/>
  <c r="BK228" i="2"/>
  <c r="BK229" i="2"/>
  <c r="BK230" i="2"/>
  <c r="AA172" i="2"/>
  <c r="AA173" i="2"/>
  <c r="AA174" i="2"/>
  <c r="AA176" i="2"/>
  <c r="AA177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171" i="2"/>
  <c r="Y172" i="2"/>
  <c r="Y173" i="2"/>
  <c r="Y174" i="2"/>
  <c r="Y176" i="2"/>
  <c r="Y177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171" i="2"/>
  <c r="W172" i="2"/>
  <c r="W173" i="2"/>
  <c r="W174" i="2"/>
  <c r="W176" i="2"/>
  <c r="W177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171" i="2"/>
  <c r="BK172" i="2"/>
  <c r="BK173" i="2"/>
  <c r="BK174" i="2"/>
  <c r="BK176" i="2"/>
  <c r="BK177" i="2"/>
  <c r="BK182" i="2"/>
  <c r="BK183" i="2"/>
  <c r="BK184" i="2"/>
  <c r="BK185" i="2"/>
  <c r="BK186" i="2"/>
  <c r="BK187" i="2"/>
  <c r="BK188" i="2"/>
  <c r="BK189" i="2"/>
  <c r="BK190" i="2"/>
  <c r="BK191" i="2"/>
  <c r="BK192" i="2"/>
  <c r="BK193" i="2"/>
  <c r="BK194" i="2"/>
  <c r="BK195" i="2"/>
  <c r="BK196" i="2"/>
  <c r="BK197" i="2"/>
  <c r="BK198" i="2"/>
  <c r="BK199" i="2"/>
  <c r="BK200" i="2"/>
  <c r="BK201" i="2"/>
  <c r="BK202" i="2"/>
  <c r="BK203" i="2"/>
  <c r="BK204" i="2"/>
  <c r="BK205" i="2"/>
  <c r="BK206" i="2"/>
  <c r="BK207" i="2"/>
  <c r="BK171" i="2"/>
  <c r="N171" i="2" s="1"/>
  <c r="N93" i="2" s="1"/>
  <c r="AA159" i="2"/>
  <c r="AA164" i="2"/>
  <c r="AA166" i="2"/>
  <c r="AA167" i="2"/>
  <c r="AA168" i="2"/>
  <c r="AA170" i="2"/>
  <c r="AA158" i="2"/>
  <c r="Y159" i="2"/>
  <c r="Y164" i="2"/>
  <c r="Y158" i="2" s="1"/>
  <c r="Y166" i="2"/>
  <c r="Y167" i="2"/>
  <c r="Y168" i="2"/>
  <c r="Y170" i="2"/>
  <c r="W159" i="2"/>
  <c r="W164" i="2"/>
  <c r="W166" i="2"/>
  <c r="W167" i="2"/>
  <c r="W168" i="2"/>
  <c r="W170" i="2"/>
  <c r="W158" i="2"/>
  <c r="BK159" i="2"/>
  <c r="BK164" i="2"/>
  <c r="BK158" i="2" s="1"/>
  <c r="N158" i="2" s="1"/>
  <c r="N92" i="2" s="1"/>
  <c r="BK166" i="2"/>
  <c r="BK167" i="2"/>
  <c r="BK168" i="2"/>
  <c r="BK170" i="2"/>
  <c r="AA156" i="2"/>
  <c r="AA155" i="2"/>
  <c r="Y156" i="2"/>
  <c r="Y155" i="2"/>
  <c r="W156" i="2"/>
  <c r="W155" i="2"/>
  <c r="BK156" i="2"/>
  <c r="BK155" i="2"/>
  <c r="N155" i="2" s="1"/>
  <c r="N91" i="2" s="1"/>
  <c r="AA122" i="2"/>
  <c r="AA124" i="2"/>
  <c r="AA129" i="2"/>
  <c r="AA131" i="2"/>
  <c r="AA133" i="2"/>
  <c r="AA135" i="2"/>
  <c r="AA137" i="2"/>
  <c r="AA138" i="2"/>
  <c r="AA142" i="2"/>
  <c r="AA143" i="2"/>
  <c r="AA148" i="2"/>
  <c r="AA150" i="2"/>
  <c r="AA151" i="2"/>
  <c r="AA152" i="2"/>
  <c r="AA153" i="2"/>
  <c r="AA154" i="2"/>
  <c r="AA121" i="2"/>
  <c r="AA120" i="2" s="1"/>
  <c r="AA118" i="2" s="1"/>
  <c r="Y122" i="2"/>
  <c r="Y124" i="2"/>
  <c r="Y121" i="2" s="1"/>
  <c r="Y120" i="2" s="1"/>
  <c r="Y129" i="2"/>
  <c r="Y131" i="2"/>
  <c r="Y133" i="2"/>
  <c r="Y135" i="2"/>
  <c r="Y137" i="2"/>
  <c r="Y138" i="2"/>
  <c r="Y142" i="2"/>
  <c r="Y143" i="2"/>
  <c r="Y148" i="2"/>
  <c r="Y150" i="2"/>
  <c r="Y151" i="2"/>
  <c r="Y152" i="2"/>
  <c r="Y153" i="2"/>
  <c r="Y154" i="2"/>
  <c r="W122" i="2"/>
  <c r="W124" i="2"/>
  <c r="W129" i="2"/>
  <c r="W131" i="2"/>
  <c r="W133" i="2"/>
  <c r="W135" i="2"/>
  <c r="W137" i="2"/>
  <c r="W138" i="2"/>
  <c r="W142" i="2"/>
  <c r="W143" i="2"/>
  <c r="W148" i="2"/>
  <c r="W150" i="2"/>
  <c r="W151" i="2"/>
  <c r="W152" i="2"/>
  <c r="W153" i="2"/>
  <c r="W154" i="2"/>
  <c r="W121" i="2"/>
  <c r="W120" i="2" s="1"/>
  <c r="W118" i="2" s="1"/>
  <c r="AU88" i="1" s="1"/>
  <c r="AU87" i="1" s="1"/>
  <c r="BK122" i="2"/>
  <c r="BK124" i="2"/>
  <c r="BK121" i="2" s="1"/>
  <c r="BK129" i="2"/>
  <c r="BK131" i="2"/>
  <c r="BK133" i="2"/>
  <c r="BK135" i="2"/>
  <c r="BK137" i="2"/>
  <c r="BK138" i="2"/>
  <c r="BK142" i="2"/>
  <c r="BK143" i="2"/>
  <c r="BK148" i="2"/>
  <c r="BK150" i="2"/>
  <c r="BK151" i="2"/>
  <c r="BK152" i="2"/>
  <c r="BK153" i="2"/>
  <c r="BK154" i="2"/>
  <c r="N119" i="2"/>
  <c r="BI122" i="2"/>
  <c r="BI124" i="2"/>
  <c r="BI129" i="2"/>
  <c r="BI131" i="2"/>
  <c r="BI133" i="2"/>
  <c r="BI135" i="2"/>
  <c r="BI137" i="2"/>
  <c r="BI138" i="2"/>
  <c r="BI142" i="2"/>
  <c r="BI143" i="2"/>
  <c r="BI148" i="2"/>
  <c r="BI150" i="2"/>
  <c r="BI151" i="2"/>
  <c r="BI152" i="2"/>
  <c r="BI153" i="2"/>
  <c r="BI154" i="2"/>
  <c r="BI156" i="2"/>
  <c r="BI159" i="2"/>
  <c r="BI164" i="2"/>
  <c r="BI166" i="2"/>
  <c r="BI167" i="2"/>
  <c r="BI168" i="2"/>
  <c r="BI170" i="2"/>
  <c r="BI172" i="2"/>
  <c r="BI173" i="2"/>
  <c r="BI174" i="2"/>
  <c r="BI176" i="2"/>
  <c r="BI177" i="2"/>
  <c r="BI182" i="2"/>
  <c r="BI183" i="2"/>
  <c r="BI184" i="2"/>
  <c r="BI185" i="2"/>
  <c r="BI186" i="2"/>
  <c r="BI187" i="2"/>
  <c r="BI188" i="2"/>
  <c r="BI189" i="2"/>
  <c r="BI190" i="2"/>
  <c r="BI191" i="2"/>
  <c r="BI192" i="2"/>
  <c r="BI193" i="2"/>
  <c r="BI194" i="2"/>
  <c r="BI195" i="2"/>
  <c r="BI196" i="2"/>
  <c r="BI197" i="2"/>
  <c r="BI198" i="2"/>
  <c r="BI199" i="2"/>
  <c r="BI200" i="2"/>
  <c r="BI201" i="2"/>
  <c r="BI202" i="2"/>
  <c r="BI203" i="2"/>
  <c r="BI204" i="2"/>
  <c r="BI205" i="2"/>
  <c r="BI206" i="2"/>
  <c r="BI207" i="2"/>
  <c r="BI209" i="2"/>
  <c r="BI215" i="2"/>
  <c r="BI216" i="2"/>
  <c r="BI222" i="2"/>
  <c r="BI223" i="2"/>
  <c r="BI225" i="2"/>
  <c r="BI226" i="2"/>
  <c r="BI228" i="2"/>
  <c r="BI229" i="2"/>
  <c r="BI230" i="2"/>
  <c r="BI232" i="2"/>
  <c r="BI235" i="2"/>
  <c r="BI237" i="2"/>
  <c r="H35" i="2"/>
  <c r="BD88" i="1"/>
  <c r="BH122" i="2"/>
  <c r="BH124" i="2"/>
  <c r="BH129" i="2"/>
  <c r="BH131" i="2"/>
  <c r="BH133" i="2"/>
  <c r="BH135" i="2"/>
  <c r="BH137" i="2"/>
  <c r="BH138" i="2"/>
  <c r="BH142" i="2"/>
  <c r="BH143" i="2"/>
  <c r="BH148" i="2"/>
  <c r="BH150" i="2"/>
  <c r="BH151" i="2"/>
  <c r="BH152" i="2"/>
  <c r="BH153" i="2"/>
  <c r="BH154" i="2"/>
  <c r="BH156" i="2"/>
  <c r="BH159" i="2"/>
  <c r="BH164" i="2"/>
  <c r="BH166" i="2"/>
  <c r="BH167" i="2"/>
  <c r="BH168" i="2"/>
  <c r="BH170" i="2"/>
  <c r="BH172" i="2"/>
  <c r="BH173" i="2"/>
  <c r="BH174" i="2"/>
  <c r="BH176" i="2"/>
  <c r="BH177" i="2"/>
  <c r="BH182" i="2"/>
  <c r="BH183" i="2"/>
  <c r="BH184" i="2"/>
  <c r="BH185" i="2"/>
  <c r="BH186" i="2"/>
  <c r="BH187" i="2"/>
  <c r="BH188" i="2"/>
  <c r="BH189" i="2"/>
  <c r="BH190" i="2"/>
  <c r="BH191" i="2"/>
  <c r="BH192" i="2"/>
  <c r="BH193" i="2"/>
  <c r="BH194" i="2"/>
  <c r="BH195" i="2"/>
  <c r="BH196" i="2"/>
  <c r="BH197" i="2"/>
  <c r="BH198" i="2"/>
  <c r="BH199" i="2"/>
  <c r="BH200" i="2"/>
  <c r="BH201" i="2"/>
  <c r="BH202" i="2"/>
  <c r="BH203" i="2"/>
  <c r="BH204" i="2"/>
  <c r="BH205" i="2"/>
  <c r="BH206" i="2"/>
  <c r="BH207" i="2"/>
  <c r="BH209" i="2"/>
  <c r="BH215" i="2"/>
  <c r="BH216" i="2"/>
  <c r="BH222" i="2"/>
  <c r="BH223" i="2"/>
  <c r="BH225" i="2"/>
  <c r="BH226" i="2"/>
  <c r="BH228" i="2"/>
  <c r="BH229" i="2"/>
  <c r="BH230" i="2"/>
  <c r="BH232" i="2"/>
  <c r="BH235" i="2"/>
  <c r="BH237" i="2"/>
  <c r="H34" i="2"/>
  <c r="BC88" i="1" s="1"/>
  <c r="BC87" i="1" s="1"/>
  <c r="BG122" i="2"/>
  <c r="BG124" i="2"/>
  <c r="BG129" i="2"/>
  <c r="BG131" i="2"/>
  <c r="BG133" i="2"/>
  <c r="BG135" i="2"/>
  <c r="BG137" i="2"/>
  <c r="BG138" i="2"/>
  <c r="BG142" i="2"/>
  <c r="BG143" i="2"/>
  <c r="BG148" i="2"/>
  <c r="BG150" i="2"/>
  <c r="BG151" i="2"/>
  <c r="BG152" i="2"/>
  <c r="BG153" i="2"/>
  <c r="BG154" i="2"/>
  <c r="BG156" i="2"/>
  <c r="BG159" i="2"/>
  <c r="BG164" i="2"/>
  <c r="BG166" i="2"/>
  <c r="BG167" i="2"/>
  <c r="BG168" i="2"/>
  <c r="BG170" i="2"/>
  <c r="BG172" i="2"/>
  <c r="BG173" i="2"/>
  <c r="BG174" i="2"/>
  <c r="BG176" i="2"/>
  <c r="BG177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201" i="2"/>
  <c r="BG202" i="2"/>
  <c r="BG203" i="2"/>
  <c r="BG204" i="2"/>
  <c r="BG205" i="2"/>
  <c r="BG206" i="2"/>
  <c r="H33" i="2" s="1"/>
  <c r="BB88" i="1" s="1"/>
  <c r="BB87" i="1" s="1"/>
  <c r="BG207" i="2"/>
  <c r="BG209" i="2"/>
  <c r="BG215" i="2"/>
  <c r="BG216" i="2"/>
  <c r="BG222" i="2"/>
  <c r="BG223" i="2"/>
  <c r="BG225" i="2"/>
  <c r="BG226" i="2"/>
  <c r="BG228" i="2"/>
  <c r="BG229" i="2"/>
  <c r="BG230" i="2"/>
  <c r="BG232" i="2"/>
  <c r="BG235" i="2"/>
  <c r="BG237" i="2"/>
  <c r="N122" i="2"/>
  <c r="BF122" i="2"/>
  <c r="H32" i="2" s="1"/>
  <c r="BA88" i="1" s="1"/>
  <c r="BA87" i="1" s="1"/>
  <c r="N124" i="2"/>
  <c r="BF124" i="2"/>
  <c r="N129" i="2"/>
  <c r="BF129" i="2"/>
  <c r="N131" i="2"/>
  <c r="BF131" i="2"/>
  <c r="N133" i="2"/>
  <c r="BF133" i="2"/>
  <c r="N135" i="2"/>
  <c r="BF135" i="2"/>
  <c r="N137" i="2"/>
  <c r="BF137" i="2"/>
  <c r="N138" i="2"/>
  <c r="BF138" i="2"/>
  <c r="N142" i="2"/>
  <c r="BF142" i="2"/>
  <c r="N143" i="2"/>
  <c r="BF143" i="2"/>
  <c r="N148" i="2"/>
  <c r="BF148" i="2"/>
  <c r="N150" i="2"/>
  <c r="BF150" i="2"/>
  <c r="N151" i="2"/>
  <c r="BF151" i="2"/>
  <c r="N152" i="2"/>
  <c r="BF152" i="2"/>
  <c r="N153" i="2"/>
  <c r="BF153" i="2"/>
  <c r="N154" i="2"/>
  <c r="BF154" i="2"/>
  <c r="N156" i="2"/>
  <c r="BF156" i="2"/>
  <c r="N159" i="2"/>
  <c r="BF159" i="2"/>
  <c r="N164" i="2"/>
  <c r="BF164" i="2"/>
  <c r="N166" i="2"/>
  <c r="BF166" i="2"/>
  <c r="N167" i="2"/>
  <c r="BF167" i="2"/>
  <c r="N168" i="2"/>
  <c r="BF168" i="2"/>
  <c r="N170" i="2"/>
  <c r="BF170" i="2"/>
  <c r="N172" i="2"/>
  <c r="BF172" i="2"/>
  <c r="N173" i="2"/>
  <c r="BF173" i="2"/>
  <c r="N174" i="2"/>
  <c r="BF174" i="2"/>
  <c r="N176" i="2"/>
  <c r="BF176" i="2"/>
  <c r="N177" i="2"/>
  <c r="BF177" i="2"/>
  <c r="N182" i="2"/>
  <c r="BF182" i="2"/>
  <c r="N183" i="2"/>
  <c r="BF183" i="2"/>
  <c r="N184" i="2"/>
  <c r="BF184" i="2"/>
  <c r="N185" i="2"/>
  <c r="BF185" i="2"/>
  <c r="N186" i="2"/>
  <c r="BF186" i="2"/>
  <c r="N187" i="2"/>
  <c r="BF187" i="2"/>
  <c r="N188" i="2"/>
  <c r="BF188" i="2"/>
  <c r="N189" i="2"/>
  <c r="BF189" i="2"/>
  <c r="N190" i="2"/>
  <c r="BF190" i="2"/>
  <c r="N191" i="2"/>
  <c r="BF191" i="2"/>
  <c r="N192" i="2"/>
  <c r="BF192" i="2"/>
  <c r="N193" i="2"/>
  <c r="BF193" i="2"/>
  <c r="N194" i="2"/>
  <c r="BF194" i="2"/>
  <c r="N195" i="2"/>
  <c r="BF195" i="2"/>
  <c r="N196" i="2"/>
  <c r="BF196" i="2"/>
  <c r="N197" i="2"/>
  <c r="BF197" i="2"/>
  <c r="N198" i="2"/>
  <c r="BF198" i="2"/>
  <c r="N199" i="2"/>
  <c r="BF199" i="2"/>
  <c r="N200" i="2"/>
  <c r="BF200" i="2"/>
  <c r="N201" i="2"/>
  <c r="BF201" i="2"/>
  <c r="N202" i="2"/>
  <c r="BF202" i="2"/>
  <c r="N203" i="2"/>
  <c r="BF203" i="2"/>
  <c r="N204" i="2"/>
  <c r="BF204" i="2"/>
  <c r="N205" i="2"/>
  <c r="BF205" i="2"/>
  <c r="N206" i="2"/>
  <c r="BF206" i="2"/>
  <c r="N207" i="2"/>
  <c r="BF207" i="2"/>
  <c r="N209" i="2"/>
  <c r="BF209" i="2"/>
  <c r="N215" i="2"/>
  <c r="BF215" i="2"/>
  <c r="N216" i="2"/>
  <c r="BF216" i="2"/>
  <c r="N222" i="2"/>
  <c r="BF222" i="2"/>
  <c r="N223" i="2"/>
  <c r="BF223" i="2"/>
  <c r="N225" i="2"/>
  <c r="BF225" i="2"/>
  <c r="N226" i="2"/>
  <c r="BF226" i="2"/>
  <c r="N228" i="2"/>
  <c r="BF228" i="2"/>
  <c r="N229" i="2"/>
  <c r="BF229" i="2"/>
  <c r="N230" i="2"/>
  <c r="BF230" i="2"/>
  <c r="N232" i="2"/>
  <c r="BF232" i="2"/>
  <c r="N235" i="2"/>
  <c r="BF235" i="2"/>
  <c r="N237" i="2"/>
  <c r="BF237" i="2"/>
  <c r="BE122" i="2"/>
  <c r="BE124" i="2"/>
  <c r="BE129" i="2"/>
  <c r="BE131" i="2"/>
  <c r="BE133" i="2"/>
  <c r="BE135" i="2"/>
  <c r="BE137" i="2"/>
  <c r="BE138" i="2"/>
  <c r="BE142" i="2"/>
  <c r="BE143" i="2"/>
  <c r="BE148" i="2"/>
  <c r="BE150" i="2"/>
  <c r="BE151" i="2"/>
  <c r="BE152" i="2"/>
  <c r="BE153" i="2"/>
  <c r="BE154" i="2"/>
  <c r="BE156" i="2"/>
  <c r="BE159" i="2"/>
  <c r="BE164" i="2"/>
  <c r="BE166" i="2"/>
  <c r="BE167" i="2"/>
  <c r="BE168" i="2"/>
  <c r="BE170" i="2"/>
  <c r="BE172" i="2"/>
  <c r="BE173" i="2"/>
  <c r="BE174" i="2"/>
  <c r="BE176" i="2"/>
  <c r="BE177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9" i="2"/>
  <c r="BE215" i="2"/>
  <c r="BE216" i="2"/>
  <c r="BE222" i="2"/>
  <c r="BE223" i="2"/>
  <c r="BE225" i="2"/>
  <c r="BE226" i="2"/>
  <c r="BE228" i="2"/>
  <c r="BE229" i="2"/>
  <c r="BE230" i="2"/>
  <c r="BE232" i="2"/>
  <c r="BE235" i="2"/>
  <c r="BE237" i="2"/>
  <c r="H31" i="2"/>
  <c r="AZ88" i="1" s="1"/>
  <c r="AZ87" i="1" s="1"/>
  <c r="AY88" i="1"/>
  <c r="AX88" i="1"/>
  <c r="M32" i="2"/>
  <c r="AW88" i="1" s="1"/>
  <c r="M31" i="2"/>
  <c r="AV88" i="1" s="1"/>
  <c r="M27" i="2"/>
  <c r="AS88" i="1"/>
  <c r="N88" i="2"/>
  <c r="M115" i="2"/>
  <c r="F115" i="2"/>
  <c r="M114" i="2"/>
  <c r="F114" i="2"/>
  <c r="O8" i="2"/>
  <c r="M112" i="2" s="1"/>
  <c r="F112" i="2"/>
  <c r="F110" i="2"/>
  <c r="M83" i="2"/>
  <c r="F83" i="2"/>
  <c r="M82" i="2"/>
  <c r="F82" i="2"/>
  <c r="F80" i="2"/>
  <c r="F78" i="2"/>
  <c r="BD87" i="1"/>
  <c r="W35" i="1"/>
  <c r="AK27" i="1"/>
  <c r="AS87" i="1"/>
  <c r="AM83" i="1"/>
  <c r="L83" i="1"/>
  <c r="AM82" i="1"/>
  <c r="L82" i="1"/>
  <c r="AM80" i="1"/>
  <c r="L80" i="1"/>
  <c r="L78" i="1"/>
  <c r="L77" i="1"/>
  <c r="W34" i="1" l="1"/>
  <c r="AY87" i="1"/>
  <c r="N121" i="2"/>
  <c r="N90" i="2" s="1"/>
  <c r="BK120" i="2"/>
  <c r="AT88" i="1"/>
  <c r="AV87" i="1"/>
  <c r="W31" i="1"/>
  <c r="AW87" i="1"/>
  <c r="AK32" i="1" s="1"/>
  <c r="W32" i="1"/>
  <c r="W33" i="1"/>
  <c r="AX87" i="1"/>
  <c r="Y118" i="2"/>
  <c r="M80" i="2"/>
  <c r="BK233" i="2"/>
  <c r="N233" i="2" s="1"/>
  <c r="N96" i="2" s="1"/>
  <c r="AT87" i="1" l="1"/>
  <c r="AK31" i="1"/>
  <c r="BK118" i="2"/>
  <c r="N118" i="2" s="1"/>
  <c r="N87" i="2" s="1"/>
  <c r="N120" i="2"/>
  <c r="N89" i="2" s="1"/>
  <c r="M26" i="2" l="1"/>
  <c r="M29" i="2" s="1"/>
  <c r="L102" i="2"/>
  <c r="L37" i="2" l="1"/>
  <c r="AG88" i="1"/>
  <c r="AG87" i="1" l="1"/>
  <c r="AN88" i="1"/>
  <c r="AK26" i="1" l="1"/>
  <c r="AK29" i="1" s="1"/>
  <c r="AK37" i="1" s="1"/>
  <c r="AN87" i="1"/>
  <c r="AN92" i="1" s="1"/>
  <c r="AG92" i="1"/>
</calcChain>
</file>

<file path=xl/sharedStrings.xml><?xml version="1.0" encoding="utf-8"?>
<sst xmlns="http://schemas.openxmlformats.org/spreadsheetml/2006/main" count="1598" uniqueCount="435">
  <si>
    <t>2012</t>
  </si>
  <si>
    <t>Hárok obsahuje: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</si>
  <si>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</si>
  <si>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</si>
  <si>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</si>
  <si>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</si>
  <si>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</si>
  <si>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</si>
  <si>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</si>
  <si>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</si>
  <si>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</si>
  <si>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</si>
  <si>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052018</t>
  </si>
  <si>
    <t>Stavba:</t>
  </si>
  <si>
    <t>Chodník v obci Nová Lesná</t>
  </si>
  <si>
    <t>JKSO:</t>
  </si>
  <si>
    <t/>
  </si>
  <si>
    <t>KS:</t>
  </si>
  <si>
    <t>Miesto:</t>
  </si>
  <si>
    <t>Nová Lesná</t>
  </si>
  <si>
    <t>Dátum:</t>
  </si>
  <si>
    <t>29. 5. 2018</t>
  </si>
  <si>
    <t>Objednávateľ:</t>
  </si>
  <si>
    <t>IČO:</t>
  </si>
  <si>
    <t>Obec Nová Lesná</t>
  </si>
  <si>
    <t>IČO DPH:</t>
  </si>
  <si>
    <t>Zhotoviteľ:</t>
  </si>
  <si>
    <t xml:space="preserve"> </t>
  </si>
  <si>
    <t>Projektant:</t>
  </si>
  <si>
    <t xml:space="preserve"> Ing. Žák</t>
  </si>
  <si>
    <t>True</t>
  </si>
  <si>
    <t>0,01</t>
  </si>
  <si>
    <t>Spracovateľ:</t>
  </si>
  <si>
    <t xml:space="preserve"> Automotion s.r.o.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</si>
  <si>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</si>
  <si>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</si>
  <si>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</si>
  <si>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</si>
  <si>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</si>
  <si>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</si>
  <si>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</si>
  <si>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</si>
  <si>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</si>
  <si>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</si>
  <si>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</si>
  <si>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</si>
  <si>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</si>
  <si>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</si>
  <si>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</si>
  <si>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</si>
  <si>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</si>
  <si>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</si>
  <si>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</si>
  <si>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</si>
  <si>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</si>
  <si>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</si>
  <si>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</si>
  <si>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</si>
  <si>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</si>
  <si>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</si>
  <si>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</si>
  <si>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</si>
  <si>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</si>
  <si>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</si>
  <si>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</si>
  <si>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</si>
  <si>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</si>
  <si>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</si>
  <si>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</si>
  <si>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</si>
  <si>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</si>
  <si>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</si>
  <si>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</si>
  <si>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</si>
  <si>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</si>
  <si>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</si>
  <si>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{2a70ec46-dc01-4e01-9cbf-77d80635c3a1}</t>
  </si>
  <si>
    <t>{00000000-0000-0000-0000-000000000000}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</si>
  <si>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</si>
  <si>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</si>
  <si>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</si>
  <si>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</si>
  <si>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</si>
  <si>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</si>
  <si>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Späť na hárok: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</si>
  <si>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</si>
  <si>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</si>
  <si>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</si>
  <si>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</si>
  <si>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</si>
  <si>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</si>
  <si>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</si>
  <si>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</si>
  <si>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D1 -  PRÁCE A DODÁVKY HSV</t>
  </si>
  <si>
    <t>HSV -  Práce a dodávky HSV</t>
  </si>
  <si>
    <t xml:space="preserve">    1 - Zemné práce</t>
  </si>
  <si>
    <t xml:space="preserve">    4 -  Vodorovné konštrukcie</t>
  </si>
  <si>
    <t xml:space="preserve">    5 -   Komunikácie</t>
  </si>
  <si>
    <t xml:space="preserve">    8 -  Rúrové vedenie</t>
  </si>
  <si>
    <t xml:space="preserve">    9 -  Ostatné konštrukcie a práce-búranie</t>
  </si>
  <si>
    <t xml:space="preserve">    99 -  Presun hmôt HSV</t>
  </si>
  <si>
    <t>VRN -   Vedľajšie rozpočtové náklady</t>
  </si>
  <si>
    <t xml:space="preserve">    VRN03 -   Geodetické práce</t>
  </si>
  <si>
    <t xml:space="preserve">    VRN06 -   Zariadenie staveniska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</si>
  <si>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</si>
  <si>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</si>
  <si>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</si>
  <si>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</si>
  <si>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</si>
  <si>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</si>
  <si>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</si>
  <si>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</si>
  <si>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</si>
  <si>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</si>
  <si>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</si>
  <si>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</si>
  <si>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</si>
  <si>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</si>
  <si>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</si>
  <si>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</si>
  <si>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</si>
  <si>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113106241R</t>
  </si>
  <si>
    <t>Rozoberanie priekopového žľabu z panelov so škárami zaliatymi asfaltovou alebo cementovou maltou,  -0,40800t</t>
  </si>
  <si>
    <t>m2</t>
  </si>
  <si>
    <t>4</t>
  </si>
  <si>
    <t>2</t>
  </si>
  <si>
    <t>-2134117014</t>
  </si>
  <si>
    <t>64,34*(0,5+0,5+0,5)</t>
  </si>
  <si>
    <t>VV</t>
  </si>
  <si>
    <t>122201101</t>
  </si>
  <si>
    <t>Odkopávka a prekopávka nezapažená v hornine 3, do 100 m3</t>
  </si>
  <si>
    <t>m3</t>
  </si>
  <si>
    <t>-1329646787</t>
  </si>
  <si>
    <t>(9,28+4,55)*1,5+1,5*0,3*47,99"vetva A"</t>
  </si>
  <si>
    <t>47,37*0,3"vetva B</t>
  </si>
  <si>
    <t>83,72*0,3"vetva C</t>
  </si>
  <si>
    <t>Súčet</t>
  </si>
  <si>
    <t>3</t>
  </si>
  <si>
    <t>122201109</t>
  </si>
  <si>
    <t>Odkopávky a prekopávky nezapažené. Príplatok k cenám za lepivosť horniny 3</t>
  </si>
  <si>
    <t>1620633034</t>
  </si>
  <si>
    <t>81,668/2</t>
  </si>
  <si>
    <t>63</t>
  </si>
  <si>
    <t>132301101</t>
  </si>
  <si>
    <t>Výkop ryhy do šírky 600 mm v horn.4 do 100 m3</t>
  </si>
  <si>
    <t>-432161694</t>
  </si>
  <si>
    <t>64,34*0,6*0,4"kanál</t>
  </si>
  <si>
    <t>5</t>
  </si>
  <si>
    <t>132301109</t>
  </si>
  <si>
    <t>Príplatok za lepivosť pri hĺbení rýh šírky do 600 mm</t>
  </si>
  <si>
    <t>656364064</t>
  </si>
  <si>
    <t>15,442/2</t>
  </si>
  <si>
    <t>6</t>
  </si>
  <si>
    <t>162301102</t>
  </si>
  <si>
    <t xml:space="preserve">Vodorovné premiestnenie výkopku  po spevnenej ceste z  horniny tr.1-4,  do 100 m3 na vzdialenosť do 1000 m </t>
  </si>
  <si>
    <t>187899247</t>
  </si>
  <si>
    <t>-35+81,668+15,442</t>
  </si>
  <si>
    <t>7</t>
  </si>
  <si>
    <t>171201201</t>
  </si>
  <si>
    <t>Uloženie sypaniny na skládky</t>
  </si>
  <si>
    <t>M3</t>
  </si>
  <si>
    <t>1985746156</t>
  </si>
  <si>
    <t>8</t>
  </si>
  <si>
    <t>174101001</t>
  </si>
  <si>
    <t>Zásyp sypaninou so zhutnením jám, šachiet, rýh, zárezov alebo okolo objektov do 100 m3</t>
  </si>
  <si>
    <t>501802458</t>
  </si>
  <si>
    <t>35"trasa</t>
  </si>
  <si>
    <t>64,34*0,6*0,4 "kanál</t>
  </si>
  <si>
    <t>9</t>
  </si>
  <si>
    <t>175101102</t>
  </si>
  <si>
    <t>Obsyp potrubia sypaninou z vhodných hornín 1 až 4 s prehodením sypaniny</t>
  </si>
  <si>
    <t>-1105900114</t>
  </si>
  <si>
    <t>10</t>
  </si>
  <si>
    <t>181101101</t>
  </si>
  <si>
    <t>Úprava pláne v zárezoch v hornine 1-4 bez zhutnenia</t>
  </si>
  <si>
    <t>1878434316</t>
  </si>
  <si>
    <t>117,84"vetva A"</t>
  </si>
  <si>
    <t>47,37"vetva B</t>
  </si>
  <si>
    <t>83,72"vetva C</t>
  </si>
  <si>
    <t>64</t>
  </si>
  <si>
    <t>181301302</t>
  </si>
  <si>
    <t>Rozprestretie ornice na svahu do sklonu 1:5, plocha do 500 m2, hr. do 150 mm</t>
  </si>
  <si>
    <t>-613764456</t>
  </si>
  <si>
    <t>160*1"zahumusovanie za okrajom</t>
  </si>
  <si>
    <t>65</t>
  </si>
  <si>
    <t>183403153</t>
  </si>
  <si>
    <t>Obrobenie pôdy hrabaním v rovine alebo na svahu do 1:5</t>
  </si>
  <si>
    <t>-1806767929</t>
  </si>
  <si>
    <t>66</t>
  </si>
  <si>
    <t>183403161</t>
  </si>
  <si>
    <t>Obrobenie pôdy valcovaním v rovine alebo na svahu do 1:5</t>
  </si>
  <si>
    <t>693042718</t>
  </si>
  <si>
    <t>67</t>
  </si>
  <si>
    <t>M</t>
  </si>
  <si>
    <t>0057211100</t>
  </si>
  <si>
    <t>Tráva - Trávové semeno</t>
  </si>
  <si>
    <t>kg</t>
  </si>
  <si>
    <t>-1476005960</t>
  </si>
  <si>
    <t>68</t>
  </si>
  <si>
    <t>185804312</t>
  </si>
  <si>
    <t>Zaliatie rastlín vodou, plochy jednotlivo nad 20 m2</t>
  </si>
  <si>
    <t>-1649126985</t>
  </si>
  <si>
    <t>69</t>
  </si>
  <si>
    <t>185851111</t>
  </si>
  <si>
    <t>Dovoz vody pre zálievku rastlín na vzdialenosť do 6000 m</t>
  </si>
  <si>
    <t>1819709206</t>
  </si>
  <si>
    <t>11</t>
  </si>
  <si>
    <t>451572111</t>
  </si>
  <si>
    <t>Lôžko pod potrubie, stoky v otv. výk. z kam. drob. ťaženého</t>
  </si>
  <si>
    <t>1199111335</t>
  </si>
  <si>
    <t>61,83*0,6*0,4</t>
  </si>
  <si>
    <t>12</t>
  </si>
  <si>
    <t>561121111</t>
  </si>
  <si>
    <t>Zhotovenie podkladu mechanicky spevnenej zeminy hr.150 mm</t>
  </si>
  <si>
    <t>-558761991</t>
  </si>
  <si>
    <t>13</t>
  </si>
  <si>
    <t>564861111</t>
  </si>
  <si>
    <t>Podklad zo štrkodrviny s rozprestretím a zhutnením, po zhutnení hr. 200 mm</t>
  </si>
  <si>
    <t>1268086758</t>
  </si>
  <si>
    <t>248,93"chodníky</t>
  </si>
  <si>
    <t>62</t>
  </si>
  <si>
    <t>572953112</t>
  </si>
  <si>
    <t>Vyspravenie krytu vozovky po prekopoch inžinierskych sietí do 15 m2 asfaltovým betónom AC hr. nad 50 do 70 mm</t>
  </si>
  <si>
    <t>-883434370</t>
  </si>
  <si>
    <t>15</t>
  </si>
  <si>
    <t>573911111</t>
  </si>
  <si>
    <t>Postrek regeneračný z asfaltu s posypom z kameniva 0,10 kg/m2</t>
  </si>
  <si>
    <t>-472020149</t>
  </si>
  <si>
    <t>16</t>
  </si>
  <si>
    <t>596911112</t>
  </si>
  <si>
    <t>Kladenie zámkovej dlažby hr. 6 cm pre peších nad 20 m2</t>
  </si>
  <si>
    <t>1268944847</t>
  </si>
  <si>
    <t>248,93"chodníky"</t>
  </si>
  <si>
    <t>17</t>
  </si>
  <si>
    <t>5921952300</t>
  </si>
  <si>
    <t>Dlažba  HAKA 6N, sivá 10,08 m2/paleta</t>
  </si>
  <si>
    <t>1405517314</t>
  </si>
  <si>
    <t>18</t>
  </si>
  <si>
    <t>871313123</t>
  </si>
  <si>
    <t>Montáž potrubia z kanalizačných rúr z tvrdého PVC tesn. gumovým krúžkom v skl. do 20% DN 160</t>
  </si>
  <si>
    <t>m</t>
  </si>
  <si>
    <t>-1984575208</t>
  </si>
  <si>
    <t>19</t>
  </si>
  <si>
    <t>2860002660</t>
  </si>
  <si>
    <t xml:space="preserve">PVC rúra 160x4,7/1m -hladký kanalizačný systém </t>
  </si>
  <si>
    <t>ks</t>
  </si>
  <si>
    <t>-1051801073</t>
  </si>
  <si>
    <t>871383221</t>
  </si>
  <si>
    <t>Montáž potrubia z kanalizačných rúr z tvrdého PVC tesn. gumovým krúžkom v skl. do 20% DN 315</t>
  </si>
  <si>
    <t>1246729345</t>
  </si>
  <si>
    <t>21,44+14,6+25,79</t>
  </si>
  <si>
    <t>21</t>
  </si>
  <si>
    <t>2860002600</t>
  </si>
  <si>
    <t>PVC rúra 315x9,2/1m -hladký kanalizačný systém</t>
  </si>
  <si>
    <t>790581377</t>
  </si>
  <si>
    <t>22</t>
  </si>
  <si>
    <t>2860002620</t>
  </si>
  <si>
    <t xml:space="preserve">PVC rúra 315x9,2/5m -hladký kanalizačný systém </t>
  </si>
  <si>
    <t>1554783731</t>
  </si>
  <si>
    <t>20/5</t>
  </si>
  <si>
    <t>15/5</t>
  </si>
  <si>
    <t>25/5</t>
  </si>
  <si>
    <t>23</t>
  </si>
  <si>
    <t>877313121</t>
  </si>
  <si>
    <t>Montáž tvarovky na potrubí z rúr z tvrdého PVC tesnených gumovým krúžkom, odbočná DN 150</t>
  </si>
  <si>
    <t>1086897225</t>
  </si>
  <si>
    <t>24</t>
  </si>
  <si>
    <t>2860003000</t>
  </si>
  <si>
    <t xml:space="preserve">PVC koleno 150/45°-hladký kanalizačný systém </t>
  </si>
  <si>
    <t>413868245</t>
  </si>
  <si>
    <t>25</t>
  </si>
  <si>
    <t>877313122</t>
  </si>
  <si>
    <t>Montáž tvarovky na potrubí z rúr z tvrdého PVC tesnených gumovým krúžkom, presuvka DN 150 mm</t>
  </si>
  <si>
    <t>433322687</t>
  </si>
  <si>
    <t>26</t>
  </si>
  <si>
    <t>2860004130</t>
  </si>
  <si>
    <t xml:space="preserve">PVC presuvka 150-hladký kanalizačný systém </t>
  </si>
  <si>
    <t>-1652217444</t>
  </si>
  <si>
    <t>27</t>
  </si>
  <si>
    <t>877373122</t>
  </si>
  <si>
    <t xml:space="preserve">Montáž tvarovky na potrubí z rúr z tvrdého PVC tesnených gumovým krúžkom, presuvka DN 300 </t>
  </si>
  <si>
    <t>-902465234</t>
  </si>
  <si>
    <t>28</t>
  </si>
  <si>
    <t>2860004160</t>
  </si>
  <si>
    <t>PVC presuvka 300-hladký kanalizačný systém</t>
  </si>
  <si>
    <t>1039816670</t>
  </si>
  <si>
    <t>29</t>
  </si>
  <si>
    <t>877375121</t>
  </si>
  <si>
    <t>Výrez a montáž odbočnej tvarovky na potrubí z kanalizačných rúr z tvrdého PVC DN 300</t>
  </si>
  <si>
    <t>1899373828</t>
  </si>
  <si>
    <t>30</t>
  </si>
  <si>
    <t>2860003660</t>
  </si>
  <si>
    <t xml:space="preserve">PVC odbočka 300/300/87°-hladký kanalizačný systém </t>
  </si>
  <si>
    <t>-495898755</t>
  </si>
  <si>
    <t>31</t>
  </si>
  <si>
    <t>2860003350</t>
  </si>
  <si>
    <t xml:space="preserve">PVC odbočka 300/150/45°-hladký kanalizačný systém </t>
  </si>
  <si>
    <t>2060175561</t>
  </si>
  <si>
    <t>32</t>
  </si>
  <si>
    <t>894401111</t>
  </si>
  <si>
    <t>Osadenie betónového dielca pre šachty, rovná alebo prechodová skruž TBS</t>
  </si>
  <si>
    <t>-73482714</t>
  </si>
  <si>
    <t>33</t>
  </si>
  <si>
    <t>894403021</t>
  </si>
  <si>
    <t>Osadenie betónového dielca pre šachty, dno akéhokoľvek druhu</t>
  </si>
  <si>
    <t>-1703562518</t>
  </si>
  <si>
    <t>34</t>
  </si>
  <si>
    <t>894421111</t>
  </si>
  <si>
    <t>Zriadenie šachiet prefabrikovaných do 4t</t>
  </si>
  <si>
    <t>835148543</t>
  </si>
  <si>
    <t>35</t>
  </si>
  <si>
    <t>5922442170</t>
  </si>
  <si>
    <t>Skruž šikmá/kónus 100-63/58/9 KPS</t>
  </si>
  <si>
    <t>53281082</t>
  </si>
  <si>
    <t>36</t>
  </si>
  <si>
    <t>5922442240</t>
  </si>
  <si>
    <t>Šachtové dno 100/60 otvor max. 40; s bet. kynetou a PS bez šachtových prechodiek</t>
  </si>
  <si>
    <t>-549058151</t>
  </si>
  <si>
    <t>37</t>
  </si>
  <si>
    <t>5922442120</t>
  </si>
  <si>
    <t>Vyrovnávací prstenec 63/6</t>
  </si>
  <si>
    <t>1530335925</t>
  </si>
  <si>
    <t>38</t>
  </si>
  <si>
    <t>899103111</t>
  </si>
  <si>
    <t>Osadenie poklopu liatinového a oceľového vrátane rámu hmotn. nad 100 do 150 kg</t>
  </si>
  <si>
    <t>-175702562</t>
  </si>
  <si>
    <t>39</t>
  </si>
  <si>
    <t>5524211180</t>
  </si>
  <si>
    <t>Poklop kanalizačný komplet okrúhly,trieda D 400kN,DO-600 a, H 115</t>
  </si>
  <si>
    <t>-2006033548</t>
  </si>
  <si>
    <t>40</t>
  </si>
  <si>
    <t>895941111</t>
  </si>
  <si>
    <t xml:space="preserve">Zriadenie kanalizačného vpustu uličného z betónových dielcov typ UV-50, UVB-50 </t>
  </si>
  <si>
    <t>-309069257</t>
  </si>
  <si>
    <t>41</t>
  </si>
  <si>
    <t>5922396000</t>
  </si>
  <si>
    <t>Prefabrikát betónový  horný-uličná vpusť TBV 5-66,V 18cm</t>
  </si>
  <si>
    <t>1746241994</t>
  </si>
  <si>
    <t>42</t>
  </si>
  <si>
    <t>5922385000</t>
  </si>
  <si>
    <t>Prefabrikát betónový-uličná vpusť TBV 11-50,D 50cm</t>
  </si>
  <si>
    <t>472623543</t>
  </si>
  <si>
    <t>43</t>
  </si>
  <si>
    <t>5922384000</t>
  </si>
  <si>
    <t>Prefabrikát betónový-uličná vpusť TBV 9-50, D 50cm</t>
  </si>
  <si>
    <t>1357366406</t>
  </si>
  <si>
    <t>44</t>
  </si>
  <si>
    <t>5922382500</t>
  </si>
  <si>
    <t>Prefabrikát betónový dno-uličná vpusť TBV 6-50,V 60cm</t>
  </si>
  <si>
    <t>-622820092</t>
  </si>
  <si>
    <t>45</t>
  </si>
  <si>
    <t>899202111</t>
  </si>
  <si>
    <t>Osadenie liatinovej mreže vrátane rámu a koša na bahno hmotnosti jednotlivo nad 50 do 100 kg</t>
  </si>
  <si>
    <t>387534326</t>
  </si>
  <si>
    <t>46</t>
  </si>
  <si>
    <t>5524214000</t>
  </si>
  <si>
    <t>Komplet kanálový mreža, koš</t>
  </si>
  <si>
    <t>-896541060</t>
  </si>
  <si>
    <t>47</t>
  </si>
  <si>
    <t>899623161R</t>
  </si>
  <si>
    <t>Zriadenie vyustenia kanalizácie do potoka</t>
  </si>
  <si>
    <t>1416627539</t>
  </si>
  <si>
    <t>48</t>
  </si>
  <si>
    <t>899721122</t>
  </si>
  <si>
    <t>Signalizačný vodič na potrubí PVC DN nad 250 mm do 500 mm</t>
  </si>
  <si>
    <t>404160947</t>
  </si>
  <si>
    <t>49</t>
  </si>
  <si>
    <t>916561112</t>
  </si>
  <si>
    <t>Osadenie záhonového alebo parkového obrubníka betón., do lôžka z bet. pros. tr. C 16/20 s bočnou oporou</t>
  </si>
  <si>
    <t>-841796744</t>
  </si>
  <si>
    <t>chodník</t>
  </si>
  <si>
    <t>75,99"vetva A"</t>
  </si>
  <si>
    <t>0"vetva B</t>
  </si>
  <si>
    <t>55,56"vetva C</t>
  </si>
  <si>
    <t>50</t>
  </si>
  <si>
    <t>5921954660</t>
  </si>
  <si>
    <t>Obrubník parkový 100x20x5 cm, sivý</t>
  </si>
  <si>
    <t>-2131631174</t>
  </si>
  <si>
    <t>51</t>
  </si>
  <si>
    <t>917862112</t>
  </si>
  <si>
    <t>Osadenie chodník. obrubníka betónového stojatého do lôžka z betónu prosteho tr. C 16/20 s bočnou oporou</t>
  </si>
  <si>
    <t>-1474167792</t>
  </si>
  <si>
    <t>30,32"vetva B</t>
  </si>
  <si>
    <t>52</t>
  </si>
  <si>
    <t>5921954390</t>
  </si>
  <si>
    <t>Obrubník cestný  100x26x15 cm</t>
  </si>
  <si>
    <t>-1654567388</t>
  </si>
  <si>
    <t>53</t>
  </si>
  <si>
    <t>918101112</t>
  </si>
  <si>
    <t>Lôžko pod obrubníky, krajníky alebo obruby z dlažob. kociek z betónu prostého tr. C 16/20</t>
  </si>
  <si>
    <t>-2012541055</t>
  </si>
  <si>
    <t>0,3*0,3*(131,55+161,87)</t>
  </si>
  <si>
    <t>54</t>
  </si>
  <si>
    <t>919731122</t>
  </si>
  <si>
    <t>Zarovnanie styčnej plochy pozdĺž vybúranej časti komunikácie asfaltovej hr. nad 50 do 100 mm</t>
  </si>
  <si>
    <t>-973130963</t>
  </si>
  <si>
    <t>55</t>
  </si>
  <si>
    <t>919735112</t>
  </si>
  <si>
    <t>Rezanie existujúceho asfaltového krytu alebo podkladu hĺbky nad 50 do 100 mm</t>
  </si>
  <si>
    <t>1484115410</t>
  </si>
  <si>
    <t>161,84"asfalt komunikácia</t>
  </si>
  <si>
    <t>56</t>
  </si>
  <si>
    <t>979082213</t>
  </si>
  <si>
    <t>Vodorovná doprava sutiny so zložením a hrubým urovnaním na vzdialenosť do 1 km</t>
  </si>
  <si>
    <t>t</t>
  </si>
  <si>
    <t>-304156721</t>
  </si>
  <si>
    <t>57</t>
  </si>
  <si>
    <t>979082219</t>
  </si>
  <si>
    <t>Príplatok k cene za každý ďalší aj začatý 1 km nad 1 km</t>
  </si>
  <si>
    <t>1987934339</t>
  </si>
  <si>
    <t>58</t>
  </si>
  <si>
    <t>979089012</t>
  </si>
  <si>
    <t>Poplatok za skladovanie - betón, tehly, dlaždice (17 01 ), ostatné</t>
  </si>
  <si>
    <t>1835852761</t>
  </si>
  <si>
    <t>59</t>
  </si>
  <si>
    <t>998223011</t>
  </si>
  <si>
    <t>Presun hmôt pre pozemné komunikácie s krytom dláždeným (822 2.3, 822 5.3) akejkoľvek dĺžky objektu</t>
  </si>
  <si>
    <t>1372731083</t>
  </si>
  <si>
    <t>60</t>
  </si>
  <si>
    <t>000300016</t>
  </si>
  <si>
    <t>Geodetické práce - vykonávané pred výstavbou určenie vytyčovacej siete, vytýčenie staveniska, staveb. objektu</t>
  </si>
  <si>
    <t>kpl</t>
  </si>
  <si>
    <t>1024</t>
  </si>
  <si>
    <t>1625396534</t>
  </si>
  <si>
    <t>61</t>
  </si>
  <si>
    <t>000600024</t>
  </si>
  <si>
    <t>Zariadenie staveniska - prenosné dopravné značenie</t>
  </si>
  <si>
    <t>690234364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</si>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</sst>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Trebuchet MS"/>
      <family val="2"/>
    </font>
    <font>
      <sz val="8"/>
      <color indexed="55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indexed="56"/>
      <name val="Trebuchet MS"/>
    </font>
    <font>
      <sz val="10"/>
      <color indexed="56"/>
      <name val="Trebuchet MS"/>
    </font>
    <font>
      <sz val="8"/>
      <color indexed="56"/>
      <name val="Trebuchet MS"/>
    </font>
    <font>
      <sz val="8"/>
      <color indexed="63"/>
      <name val="Trebuchet MS"/>
    </font>
    <font>
      <sz val="8"/>
      <color indexed="10"/>
      <name val="Trebuchet MS"/>
    </font>
    <font>
      <sz val="8"/>
      <color indexed="20"/>
      <name val="Trebuchet MS"/>
    </font>
    <font>
      <sz val="8"/>
      <color indexed="43"/>
      <name val="Trebuchet MS"/>
    </font>
    <font>
      <sz val="8"/>
      <color indexed="48"/>
      <name val="Trebuchet MS"/>
    </font>
    <font>
      <b/>
      <sz val="16"/>
      <name val="Trebuchet MS"/>
    </font>
    <font>
      <sz val="9"/>
      <color indexed="55"/>
      <name val="Trebuchet MS"/>
    </font>
    <font>
      <sz val="10"/>
      <color indexed="63"/>
      <name val="Trebuchet MS"/>
    </font>
    <font>
      <sz val="10"/>
      <name val="Trebuchet MS"/>
    </font>
    <font>
      <b/>
      <sz val="10"/>
      <name val="Trebuchet MS"/>
    </font>
    <font>
      <b/>
      <sz val="8"/>
      <color indexed="55"/>
      <name val="Trebuchet MS"/>
    </font>
    <font>
      <b/>
      <sz val="10"/>
      <color indexed="63"/>
      <name val="Trebuchet MS"/>
    </font>
    <font>
      <sz val="10"/>
      <color indexed="55"/>
      <name val="Trebuchet MS"/>
    </font>
    <font>
      <b/>
      <sz val="9"/>
      <name val="Trebuchet MS"/>
    </font>
    <font>
      <sz val="12"/>
      <color indexed="55"/>
      <name val="Trebuchet MS"/>
    </font>
    <font>
      <b/>
      <sz val="12"/>
      <color indexed="16"/>
      <name val="Trebuchet MS"/>
    </font>
    <font>
      <b/>
      <sz val="11"/>
      <color indexed="56"/>
      <name val="Trebuchet MS"/>
    </font>
    <font>
      <sz val="11"/>
      <color indexed="56"/>
      <name val="Trebuchet MS"/>
    </font>
    <font>
      <sz val="11"/>
      <color indexed="55"/>
      <name val="Trebuchet MS"/>
    </font>
    <font>
      <b/>
      <sz val="12"/>
      <color indexed="16"/>
      <name val="Trebuchet MS"/>
    </font>
    <font>
      <b/>
      <sz val="12"/>
      <color indexed="16"/>
      <name val="Trebuchet MS"/>
    </font>
    <font>
      <sz val="9"/>
      <color indexed="8"/>
      <name val="Trebuchet MS"/>
    </font>
    <font>
      <sz val="8"/>
      <color indexed="16"/>
      <name val="Trebuchet MS"/>
    </font>
    <font>
      <b/>
      <sz val="8"/>
      <name val="Trebuchet MS"/>
    </font>
    <font>
      <sz val="8"/>
      <color indexed="10"/>
      <name val="Trebuchet MS"/>
    </font>
    <font>
      <i/>
      <sz val="8"/>
      <color indexed="12"/>
      <name val="Trebuchet MS"/>
    </font>
    <font>
      <sz val="8"/>
      <color indexed="20"/>
      <name val="Trebuchet MS"/>
    </font>
    <font>
      <sz val="8"/>
      <name val="Trebuchet MS"/>
      <family val="2"/>
    </font>
    <font>
      <u/>
      <sz val="8"/>
      <color indexed="12"/>
      <name val="Trebuchet MS"/>
      <family val="2"/>
    </font>
    <font>
      <sz val="18"/>
      <color indexed="12"/>
      <name val="Wingdings 2"/>
      <family val="1"/>
      <charset val="2"/>
    </font>
    <font>
      <sz val="10"/>
      <color indexed="16"/>
      <name val="Trebuchet MS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12" fillId="0" borderId="0" xfId="0" applyFont="1" applyAlignment="1">
      <alignment horizontal="left" vertical="center"/>
    </xf>
    <xf numFmtId="0" fontId="14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left" vertical="center"/>
    </xf>
    <xf numFmtId="0" fontId="0" fillId="3" borderId="9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Border="1" applyProtection="1"/>
    <xf numFmtId="0" fontId="0" fillId="0" borderId="14" xfId="0" applyBorder="1" applyProtection="1"/>
    <xf numFmtId="0" fontId="20" fillId="0" borderId="15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3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166" fontId="26" fillId="0" borderId="16" xfId="0" applyNumberFormat="1" applyFont="1" applyBorder="1" applyAlignment="1" applyProtection="1">
      <alignment vertical="center"/>
    </xf>
    <xf numFmtId="4" fontId="26" fillId="0" borderId="17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23" fillId="3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3" borderId="9" xfId="0" applyFont="1" applyFill="1" applyBorder="1" applyAlignment="1" applyProtection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14" fillId="0" borderId="2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0" fillId="0" borderId="11" xfId="0" applyNumberFormat="1" applyFont="1" applyBorder="1" applyAlignment="1" applyProtection="1"/>
    <xf numFmtId="166" fontId="30" fillId="0" borderId="12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3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4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center" vertical="center"/>
    </xf>
    <xf numFmtId="49" fontId="0" fillId="0" borderId="24" xfId="0" applyNumberFormat="1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7" fontId="0" fillId="0" borderId="24" xfId="0" applyNumberFormat="1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left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4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4" xfId="0" applyFont="1" applyBorder="1" applyAlignment="1" applyProtection="1">
      <alignment horizontal="center" vertical="center"/>
    </xf>
    <xf numFmtId="49" fontId="33" fillId="0" borderId="24" xfId="0" applyNumberFormat="1" applyFont="1" applyBorder="1" applyAlignment="1" applyProtection="1">
      <alignment horizontal="left" vertical="center" wrapText="1"/>
    </xf>
    <xf numFmtId="0" fontId="33" fillId="0" borderId="24" xfId="0" applyFont="1" applyBorder="1" applyAlignment="1" applyProtection="1">
      <alignment horizontal="center" vertical="center" wrapText="1"/>
    </xf>
    <xf numFmtId="167" fontId="33" fillId="0" borderId="24" xfId="0" applyNumberFormat="1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" fillId="0" borderId="16" xfId="0" applyFont="1" applyBorder="1" applyAlignment="1" applyProtection="1">
      <alignment horizontal="center"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17" xfId="0" applyNumberFormat="1" applyFont="1" applyBorder="1" applyAlignment="1" applyProtection="1">
      <alignment vertical="center"/>
    </xf>
    <xf numFmtId="0" fontId="37" fillId="0" borderId="0" xfId="1" applyFont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39" fillId="2" borderId="0" xfId="0" applyFont="1" applyFill="1" applyAlignment="1" applyProtection="1">
      <alignment vertical="center"/>
    </xf>
    <xf numFmtId="0" fontId="38" fillId="2" borderId="0" xfId="0" applyFont="1" applyFill="1" applyAlignment="1" applyProtection="1">
      <alignment horizontal="left" vertical="center"/>
    </xf>
    <xf numFmtId="0" fontId="40" fillId="2" borderId="0" xfId="1" applyFont="1" applyFill="1" applyAlignment="1" applyProtection="1">
      <alignment vertical="center"/>
    </xf>
    <xf numFmtId="0" fontId="0" fillId="2" borderId="0" xfId="0" applyFill="1" applyProtection="1"/>
    <xf numFmtId="4" fontId="23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23" fillId="3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2" fillId="3" borderId="9" xfId="0" applyFont="1" applyFill="1" applyBorder="1" applyAlignment="1" applyProtection="1">
      <alignment horizontal="center" vertical="center"/>
    </xf>
    <xf numFmtId="0" fontId="0" fillId="3" borderId="9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 applyProtection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</xf>
    <xf numFmtId="0" fontId="0" fillId="3" borderId="25" xfId="0" applyFont="1" applyFill="1" applyBorder="1" applyAlignment="1" applyProtection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center"/>
    </xf>
    <xf numFmtId="4" fontId="3" fillId="3" borderId="9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4" fontId="16" fillId="0" borderId="0" xfId="0" applyNumberFormat="1" applyFont="1" applyBorder="1" applyAlignment="1" applyProtection="1">
      <alignment vertical="center"/>
    </xf>
    <xf numFmtId="4" fontId="17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7" fontId="6" fillId="0" borderId="16" xfId="0" applyNumberFormat="1" applyFont="1" applyBorder="1" applyAlignment="1" applyProtection="1"/>
    <xf numFmtId="167" fontId="6" fillId="0" borderId="16" xfId="0" applyNumberFormat="1" applyFont="1" applyBorder="1" applyAlignment="1" applyProtection="1">
      <alignment vertical="center"/>
    </xf>
    <xf numFmtId="167" fontId="6" fillId="0" borderId="22" xfId="0" applyNumberFormat="1" applyFont="1" applyBorder="1" applyAlignment="1" applyProtection="1"/>
    <xf numFmtId="167" fontId="6" fillId="0" borderId="22" xfId="0" applyNumberFormat="1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vertical="center"/>
    </xf>
    <xf numFmtId="167" fontId="0" fillId="0" borderId="24" xfId="0" applyNumberFormat="1" applyFont="1" applyBorder="1" applyAlignment="1" applyProtection="1">
      <alignment vertical="center"/>
    </xf>
    <xf numFmtId="0" fontId="33" fillId="0" borderId="24" xfId="0" applyFont="1" applyBorder="1" applyAlignment="1" applyProtection="1">
      <alignment horizontal="left" vertical="center" wrapText="1"/>
    </xf>
    <xf numFmtId="0" fontId="33" fillId="0" borderId="24" xfId="0" applyFont="1" applyBorder="1" applyAlignment="1" applyProtection="1">
      <alignment vertical="center"/>
    </xf>
    <xf numFmtId="167" fontId="33" fillId="0" borderId="24" xfId="0" applyNumberFormat="1" applyFont="1" applyBorder="1" applyAlignment="1" applyProtection="1">
      <alignment vertical="center"/>
    </xf>
    <xf numFmtId="0" fontId="34" fillId="0" borderId="1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40" fillId="2" borderId="0" xfId="1" applyFont="1" applyFill="1" applyAlignment="1" applyProtection="1">
      <alignment horizontal="center" vertical="center"/>
    </xf>
    <xf numFmtId="167" fontId="23" fillId="0" borderId="11" xfId="0" applyNumberFormat="1" applyFont="1" applyBorder="1" applyAlignment="1" applyProtection="1"/>
    <xf numFmtId="167" fontId="3" fillId="0" borderId="11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167" fontId="5" fillId="0" borderId="0" xfId="0" applyNumberFormat="1" applyFont="1" applyBorder="1" applyAlignment="1" applyProtection="1">
      <alignment vertical="center"/>
    </xf>
    <xf numFmtId="167" fontId="5" fillId="0" borderId="11" xfId="0" applyNumberFormat="1" applyFont="1" applyBorder="1" applyAlignment="1" applyProtection="1"/>
    <xf numFmtId="167" fontId="5" fillId="0" borderId="11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0" fontId="0" fillId="3" borderId="23" xfId="0" applyFont="1" applyFill="1" applyBorder="1" applyAlignment="1" applyProtection="1">
      <alignment horizontal="center" vertical="center" wrapText="1"/>
    </xf>
    <xf numFmtId="165" fontId="2" fillId="0" borderId="0" xfId="0" applyNumberFormat="1" applyFont="1" applyBorder="1" applyAlignment="1" applyProtection="1">
      <alignment horizontal="left" vertical="center"/>
    </xf>
    <xf numFmtId="0" fontId="29" fillId="3" borderId="2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65F08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1025" name="Picture 1" descr="C:\CenkrosData\System\Temp\rad65F08.tmp">
          <a:hlinkClick xmlns:r="http://schemas.openxmlformats.org/officeDocument/2006/relationships" r:id="rId1" tooltip="www.kros.s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 customWidth="1"/>
  </cols>
  <sheetData>
    <row r="1" spans="1:73" ht="21.4" customHeight="1" x14ac:dyDescent="0.3">
      <c r="A1" s="178" t="s">
        <v>0</v>
      </c>
      <c r="B1" s="179"/>
      <c r="C1" s="179"/>
      <c r="D1" s="180" t="s">
        <v>1</v>
      </c>
      <c r="E1" s="179"/>
      <c r="F1" s="179"/>
      <c r="G1" s="179"/>
      <c r="H1" s="179"/>
      <c r="I1" s="179"/>
      <c r="J1" s="179"/>
      <c r="K1" s="181" t="s">
        <v>428</v>
      </c>
      <c r="L1" s="181"/>
      <c r="M1" s="181"/>
      <c r="N1" s="181"/>
      <c r="O1" s="181"/>
      <c r="P1" s="181"/>
      <c r="Q1" s="181"/>
      <c r="R1" s="181"/>
      <c r="S1" s="181"/>
      <c r="T1" s="179"/>
      <c r="U1" s="179"/>
      <c r="V1" s="179"/>
      <c r="W1" s="181" t="s">
        <v>429</v>
      </c>
      <c r="X1" s="181"/>
      <c r="Y1" s="181"/>
      <c r="Z1" s="181"/>
      <c r="AA1" s="181"/>
      <c r="AB1" s="181"/>
      <c r="AC1" s="181"/>
      <c r="AD1" s="181"/>
      <c r="AE1" s="181"/>
      <c r="AF1" s="181"/>
      <c r="AG1" s="179"/>
      <c r="AH1" s="179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3" t="s">
        <v>2</v>
      </c>
      <c r="BB1" s="13" t="s">
        <v>3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4</v>
      </c>
      <c r="BU1" s="15" t="s">
        <v>4</v>
      </c>
    </row>
    <row r="2" spans="1:73" ht="36.950000000000003" customHeight="1" x14ac:dyDescent="0.3">
      <c r="C2" s="208" t="s">
        <v>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R2" s="199" t="s">
        <v>6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7</v>
      </c>
      <c r="BT2" s="16" t="s">
        <v>8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7</v>
      </c>
      <c r="BT3" s="16" t="s">
        <v>8</v>
      </c>
    </row>
    <row r="4" spans="1:73" ht="36.950000000000003" customHeight="1" x14ac:dyDescent="0.3">
      <c r="B4" s="20"/>
      <c r="C4" s="196" t="s">
        <v>9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2"/>
      <c r="AS4" s="23" t="s">
        <v>10</v>
      </c>
      <c r="BS4" s="16" t="s">
        <v>7</v>
      </c>
    </row>
    <row r="5" spans="1:73" ht="14.45" customHeight="1" x14ac:dyDescent="0.3">
      <c r="B5" s="20"/>
      <c r="C5" s="21"/>
      <c r="D5" s="24" t="s">
        <v>11</v>
      </c>
      <c r="E5" s="21"/>
      <c r="F5" s="21"/>
      <c r="G5" s="21"/>
      <c r="H5" s="21"/>
      <c r="I5" s="21"/>
      <c r="J5" s="21"/>
      <c r="K5" s="210" t="s">
        <v>12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1"/>
      <c r="AQ5" s="22"/>
      <c r="BS5" s="16" t="s">
        <v>7</v>
      </c>
    </row>
    <row r="6" spans="1:73" ht="36.950000000000003" customHeight="1" x14ac:dyDescent="0.3">
      <c r="B6" s="20"/>
      <c r="C6" s="21"/>
      <c r="D6" s="26" t="s">
        <v>13</v>
      </c>
      <c r="E6" s="21"/>
      <c r="F6" s="21"/>
      <c r="G6" s="21"/>
      <c r="H6" s="21"/>
      <c r="I6" s="21"/>
      <c r="J6" s="21"/>
      <c r="K6" s="211" t="s">
        <v>14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1"/>
      <c r="AQ6" s="22"/>
      <c r="BS6" s="16" t="s">
        <v>7</v>
      </c>
    </row>
    <row r="7" spans="1:73" ht="14.45" customHeight="1" x14ac:dyDescent="0.3">
      <c r="B7" s="20"/>
      <c r="C7" s="21"/>
      <c r="D7" s="27" t="s">
        <v>15</v>
      </c>
      <c r="E7" s="21"/>
      <c r="F7" s="21"/>
      <c r="G7" s="21"/>
      <c r="H7" s="21"/>
      <c r="I7" s="21"/>
      <c r="J7" s="21"/>
      <c r="K7" s="25" t="s">
        <v>16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7" t="s">
        <v>17</v>
      </c>
      <c r="AL7" s="21"/>
      <c r="AM7" s="21"/>
      <c r="AN7" s="25" t="s">
        <v>16</v>
      </c>
      <c r="AO7" s="21"/>
      <c r="AP7" s="21"/>
      <c r="AQ7" s="22"/>
      <c r="BS7" s="16" t="s">
        <v>7</v>
      </c>
    </row>
    <row r="8" spans="1:73" ht="14.45" customHeight="1" x14ac:dyDescent="0.3">
      <c r="B8" s="20"/>
      <c r="C8" s="21"/>
      <c r="D8" s="27" t="s">
        <v>18</v>
      </c>
      <c r="E8" s="21"/>
      <c r="F8" s="21"/>
      <c r="G8" s="21"/>
      <c r="H8" s="21"/>
      <c r="I8" s="21"/>
      <c r="J8" s="21"/>
      <c r="K8" s="25" t="s">
        <v>19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7" t="s">
        <v>20</v>
      </c>
      <c r="AL8" s="21"/>
      <c r="AM8" s="21"/>
      <c r="AN8" s="25" t="s">
        <v>21</v>
      </c>
      <c r="AO8" s="21"/>
      <c r="AP8" s="21"/>
      <c r="AQ8" s="22"/>
      <c r="BS8" s="16" t="s">
        <v>7</v>
      </c>
    </row>
    <row r="9" spans="1:73" ht="14.45" customHeight="1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  <c r="BS9" s="16" t="s">
        <v>7</v>
      </c>
    </row>
    <row r="10" spans="1:73" ht="14.45" customHeight="1" x14ac:dyDescent="0.3">
      <c r="B10" s="20"/>
      <c r="C10" s="21"/>
      <c r="D10" s="27" t="s">
        <v>22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7" t="s">
        <v>23</v>
      </c>
      <c r="AL10" s="21"/>
      <c r="AM10" s="21"/>
      <c r="AN10" s="25" t="s">
        <v>16</v>
      </c>
      <c r="AO10" s="21"/>
      <c r="AP10" s="21"/>
      <c r="AQ10" s="22"/>
      <c r="BS10" s="16" t="s">
        <v>7</v>
      </c>
    </row>
    <row r="11" spans="1:73" ht="18.399999999999999" customHeight="1" x14ac:dyDescent="0.3">
      <c r="B11" s="20"/>
      <c r="C11" s="21"/>
      <c r="D11" s="21"/>
      <c r="E11" s="25" t="s">
        <v>24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7" t="s">
        <v>25</v>
      </c>
      <c r="AL11" s="21"/>
      <c r="AM11" s="21"/>
      <c r="AN11" s="25" t="s">
        <v>16</v>
      </c>
      <c r="AO11" s="21"/>
      <c r="AP11" s="21"/>
      <c r="AQ11" s="22"/>
      <c r="BS11" s="16" t="s">
        <v>7</v>
      </c>
    </row>
    <row r="12" spans="1:73" ht="6.95" customHeight="1" x14ac:dyDescent="0.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  <c r="BS12" s="16" t="s">
        <v>7</v>
      </c>
    </row>
    <row r="13" spans="1:73" ht="14.45" customHeight="1" x14ac:dyDescent="0.3">
      <c r="B13" s="20"/>
      <c r="C13" s="21"/>
      <c r="D13" s="27" t="s">
        <v>26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7" t="s">
        <v>23</v>
      </c>
      <c r="AL13" s="21"/>
      <c r="AM13" s="21"/>
      <c r="AN13" s="25" t="s">
        <v>16</v>
      </c>
      <c r="AO13" s="21"/>
      <c r="AP13" s="21"/>
      <c r="AQ13" s="22"/>
      <c r="BS13" s="16" t="s">
        <v>7</v>
      </c>
    </row>
    <row r="14" spans="1:73" ht="15" x14ac:dyDescent="0.3">
      <c r="B14" s="20"/>
      <c r="C14" s="21"/>
      <c r="D14" s="21"/>
      <c r="E14" s="25" t="s">
        <v>27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7" t="s">
        <v>25</v>
      </c>
      <c r="AL14" s="21"/>
      <c r="AM14" s="21"/>
      <c r="AN14" s="25" t="s">
        <v>16</v>
      </c>
      <c r="AO14" s="21"/>
      <c r="AP14" s="21"/>
      <c r="AQ14" s="22"/>
      <c r="BS14" s="16" t="s">
        <v>7</v>
      </c>
    </row>
    <row r="15" spans="1:73" ht="6.95" customHeight="1" x14ac:dyDescent="0.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BS15" s="16" t="s">
        <v>4</v>
      </c>
    </row>
    <row r="16" spans="1:73" ht="14.45" customHeight="1" x14ac:dyDescent="0.3">
      <c r="B16" s="20"/>
      <c r="C16" s="21"/>
      <c r="D16" s="27" t="s">
        <v>28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7" t="s">
        <v>23</v>
      </c>
      <c r="AL16" s="21"/>
      <c r="AM16" s="21"/>
      <c r="AN16" s="25" t="s">
        <v>16</v>
      </c>
      <c r="AO16" s="21"/>
      <c r="AP16" s="21"/>
      <c r="AQ16" s="22"/>
      <c r="BS16" s="16" t="s">
        <v>4</v>
      </c>
    </row>
    <row r="17" spans="2:71" ht="18.399999999999999" customHeight="1" x14ac:dyDescent="0.3">
      <c r="B17" s="20"/>
      <c r="C17" s="21"/>
      <c r="D17" s="21"/>
      <c r="E17" s="25" t="s">
        <v>29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7" t="s">
        <v>25</v>
      </c>
      <c r="AL17" s="21"/>
      <c r="AM17" s="21"/>
      <c r="AN17" s="25" t="s">
        <v>16</v>
      </c>
      <c r="AO17" s="21"/>
      <c r="AP17" s="21"/>
      <c r="AQ17" s="22"/>
      <c r="BS17" s="16" t="s">
        <v>30</v>
      </c>
    </row>
    <row r="18" spans="2:71" ht="6.95" customHeight="1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2"/>
      <c r="BS18" s="16" t="s">
        <v>31</v>
      </c>
    </row>
    <row r="19" spans="2:71" ht="14.45" customHeight="1" x14ac:dyDescent="0.3">
      <c r="B19" s="20"/>
      <c r="C19" s="21"/>
      <c r="D19" s="27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7" t="s">
        <v>23</v>
      </c>
      <c r="AL19" s="21"/>
      <c r="AM19" s="21"/>
      <c r="AN19" s="25" t="s">
        <v>16</v>
      </c>
      <c r="AO19" s="21"/>
      <c r="AP19" s="21"/>
      <c r="AQ19" s="22"/>
      <c r="BS19" s="16" t="s">
        <v>31</v>
      </c>
    </row>
    <row r="20" spans="2:71" ht="18.399999999999999" customHeight="1" x14ac:dyDescent="0.3">
      <c r="B20" s="20"/>
      <c r="C20" s="21"/>
      <c r="D20" s="21"/>
      <c r="E20" s="25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7" t="s">
        <v>25</v>
      </c>
      <c r="AL20" s="21"/>
      <c r="AM20" s="21"/>
      <c r="AN20" s="25" t="s">
        <v>16</v>
      </c>
      <c r="AO20" s="21"/>
      <c r="AP20" s="21"/>
      <c r="AQ20" s="22"/>
    </row>
    <row r="21" spans="2:71" ht="6.95" customHeigh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2"/>
    </row>
    <row r="22" spans="2:71" ht="15" x14ac:dyDescent="0.3">
      <c r="B22" s="20"/>
      <c r="C22" s="21"/>
      <c r="D22" s="27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</row>
    <row r="23" spans="2:71" ht="22.5" customHeight="1" x14ac:dyDescent="0.3">
      <c r="B23" s="20"/>
      <c r="C23" s="21"/>
      <c r="D23" s="21"/>
      <c r="E23" s="214" t="s">
        <v>16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1"/>
      <c r="AP23" s="21"/>
      <c r="AQ23" s="22"/>
    </row>
    <row r="24" spans="2:71" ht="6.95" customHeight="1" x14ac:dyDescent="0.3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2"/>
    </row>
    <row r="25" spans="2:71" ht="6.95" customHeight="1" x14ac:dyDescent="0.3">
      <c r="B25" s="20"/>
      <c r="C25" s="2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1"/>
      <c r="AQ25" s="22"/>
    </row>
    <row r="26" spans="2:71" ht="14.45" customHeight="1" x14ac:dyDescent="0.3">
      <c r="B26" s="20"/>
      <c r="C26" s="21"/>
      <c r="D26" s="29" t="s">
        <v>35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5">
        <f>ROUND(AG87,2)</f>
        <v>26746.71</v>
      </c>
      <c r="AL26" s="209"/>
      <c r="AM26" s="209"/>
      <c r="AN26" s="209"/>
      <c r="AO26" s="209"/>
      <c r="AP26" s="21"/>
      <c r="AQ26" s="22"/>
    </row>
    <row r="27" spans="2:71" ht="14.45" customHeight="1" x14ac:dyDescent="0.3">
      <c r="B27" s="20"/>
      <c r="C27" s="21"/>
      <c r="D27" s="29" t="s">
        <v>36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5">
        <f>ROUND(AG90,2)</f>
        <v>0</v>
      </c>
      <c r="AL27" s="209"/>
      <c r="AM27" s="209"/>
      <c r="AN27" s="209"/>
      <c r="AO27" s="209"/>
      <c r="AP27" s="21"/>
      <c r="AQ27" s="22"/>
    </row>
    <row r="28" spans="2:71" s="1" customFormat="1" ht="6.95" customHeigh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2"/>
    </row>
    <row r="29" spans="2:71" s="1" customFormat="1" ht="25.9" customHeight="1" x14ac:dyDescent="0.3">
      <c r="B29" s="30"/>
      <c r="C29" s="31"/>
      <c r="D29" s="33" t="s">
        <v>37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16">
        <f>ROUND(AK26+AK27,2)</f>
        <v>26746.71</v>
      </c>
      <c r="AL29" s="217"/>
      <c r="AM29" s="217"/>
      <c r="AN29" s="217"/>
      <c r="AO29" s="217"/>
      <c r="AP29" s="31"/>
      <c r="AQ29" s="32"/>
    </row>
    <row r="30" spans="2:71" s="1" customFormat="1" ht="6.95" customHeight="1" x14ac:dyDescent="0.3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2"/>
    </row>
    <row r="31" spans="2:71" s="2" customFormat="1" ht="14.45" customHeight="1" x14ac:dyDescent="0.3">
      <c r="B31" s="35"/>
      <c r="C31" s="36"/>
      <c r="D31" s="37" t="s">
        <v>38</v>
      </c>
      <c r="E31" s="36"/>
      <c r="F31" s="37" t="s">
        <v>39</v>
      </c>
      <c r="G31" s="36"/>
      <c r="H31" s="36"/>
      <c r="I31" s="36"/>
      <c r="J31" s="36"/>
      <c r="K31" s="36"/>
      <c r="L31" s="189">
        <v>0.2</v>
      </c>
      <c r="M31" s="190"/>
      <c r="N31" s="190"/>
      <c r="O31" s="190"/>
      <c r="P31" s="36"/>
      <c r="Q31" s="36"/>
      <c r="R31" s="36"/>
      <c r="S31" s="36"/>
      <c r="T31" s="39" t="s">
        <v>40</v>
      </c>
      <c r="U31" s="36"/>
      <c r="V31" s="36"/>
      <c r="W31" s="191">
        <f>ROUND(AZ87+SUM(CD91),2)</f>
        <v>0</v>
      </c>
      <c r="X31" s="190"/>
      <c r="Y31" s="190"/>
      <c r="Z31" s="190"/>
      <c r="AA31" s="190"/>
      <c r="AB31" s="190"/>
      <c r="AC31" s="190"/>
      <c r="AD31" s="190"/>
      <c r="AE31" s="190"/>
      <c r="AF31" s="36"/>
      <c r="AG31" s="36"/>
      <c r="AH31" s="36"/>
      <c r="AI31" s="36"/>
      <c r="AJ31" s="36"/>
      <c r="AK31" s="191">
        <f>ROUND(AV87+SUM(BY91),2)</f>
        <v>0</v>
      </c>
      <c r="AL31" s="190"/>
      <c r="AM31" s="190"/>
      <c r="AN31" s="190"/>
      <c r="AO31" s="190"/>
      <c r="AP31" s="36"/>
      <c r="AQ31" s="40"/>
    </row>
    <row r="32" spans="2:71" s="2" customFormat="1" ht="14.45" customHeight="1" x14ac:dyDescent="0.3">
      <c r="B32" s="35"/>
      <c r="C32" s="36"/>
      <c r="D32" s="36"/>
      <c r="E32" s="36"/>
      <c r="F32" s="37" t="s">
        <v>41</v>
      </c>
      <c r="G32" s="36"/>
      <c r="H32" s="36"/>
      <c r="I32" s="36"/>
      <c r="J32" s="36"/>
      <c r="K32" s="36"/>
      <c r="L32" s="189">
        <v>0.2</v>
      </c>
      <c r="M32" s="190"/>
      <c r="N32" s="190"/>
      <c r="O32" s="190"/>
      <c r="P32" s="36"/>
      <c r="Q32" s="36"/>
      <c r="R32" s="36"/>
      <c r="S32" s="36"/>
      <c r="T32" s="39" t="s">
        <v>40</v>
      </c>
      <c r="U32" s="36"/>
      <c r="V32" s="36"/>
      <c r="W32" s="191">
        <f>ROUND(BA87+SUM(CE91),2)</f>
        <v>26746.71</v>
      </c>
      <c r="X32" s="190"/>
      <c r="Y32" s="190"/>
      <c r="Z32" s="190"/>
      <c r="AA32" s="190"/>
      <c r="AB32" s="190"/>
      <c r="AC32" s="190"/>
      <c r="AD32" s="190"/>
      <c r="AE32" s="190"/>
      <c r="AF32" s="36"/>
      <c r="AG32" s="36"/>
      <c r="AH32" s="36"/>
      <c r="AI32" s="36"/>
      <c r="AJ32" s="36"/>
      <c r="AK32" s="191">
        <f>ROUND(AW87+SUM(BZ91),2)</f>
        <v>5349.34</v>
      </c>
      <c r="AL32" s="190"/>
      <c r="AM32" s="190"/>
      <c r="AN32" s="190"/>
      <c r="AO32" s="190"/>
      <c r="AP32" s="36"/>
      <c r="AQ32" s="40"/>
    </row>
    <row r="33" spans="2:43" s="2" customFormat="1" ht="14.45" hidden="1" customHeight="1" x14ac:dyDescent="0.3">
      <c r="B33" s="35"/>
      <c r="C33" s="36"/>
      <c r="D33" s="36"/>
      <c r="E33" s="36"/>
      <c r="F33" s="37" t="s">
        <v>42</v>
      </c>
      <c r="G33" s="36"/>
      <c r="H33" s="36"/>
      <c r="I33" s="36"/>
      <c r="J33" s="36"/>
      <c r="K33" s="36"/>
      <c r="L33" s="189">
        <v>0.2</v>
      </c>
      <c r="M33" s="190"/>
      <c r="N33" s="190"/>
      <c r="O33" s="190"/>
      <c r="P33" s="36"/>
      <c r="Q33" s="36"/>
      <c r="R33" s="36"/>
      <c r="S33" s="36"/>
      <c r="T33" s="39" t="s">
        <v>40</v>
      </c>
      <c r="U33" s="36"/>
      <c r="V33" s="36"/>
      <c r="W33" s="191">
        <f>ROUND(BB87+SUM(CF91),2)</f>
        <v>0</v>
      </c>
      <c r="X33" s="190"/>
      <c r="Y33" s="190"/>
      <c r="Z33" s="190"/>
      <c r="AA33" s="190"/>
      <c r="AB33" s="190"/>
      <c r="AC33" s="190"/>
      <c r="AD33" s="190"/>
      <c r="AE33" s="190"/>
      <c r="AF33" s="36"/>
      <c r="AG33" s="36"/>
      <c r="AH33" s="36"/>
      <c r="AI33" s="36"/>
      <c r="AJ33" s="36"/>
      <c r="AK33" s="191">
        <v>0</v>
      </c>
      <c r="AL33" s="190"/>
      <c r="AM33" s="190"/>
      <c r="AN33" s="190"/>
      <c r="AO33" s="190"/>
      <c r="AP33" s="36"/>
      <c r="AQ33" s="40"/>
    </row>
    <row r="34" spans="2:43" s="2" customFormat="1" ht="14.45" hidden="1" customHeight="1" x14ac:dyDescent="0.3">
      <c r="B34" s="35"/>
      <c r="C34" s="36"/>
      <c r="D34" s="36"/>
      <c r="E34" s="36"/>
      <c r="F34" s="37" t="s">
        <v>43</v>
      </c>
      <c r="G34" s="36"/>
      <c r="H34" s="36"/>
      <c r="I34" s="36"/>
      <c r="J34" s="36"/>
      <c r="K34" s="36"/>
      <c r="L34" s="189">
        <v>0.2</v>
      </c>
      <c r="M34" s="190"/>
      <c r="N34" s="190"/>
      <c r="O34" s="190"/>
      <c r="P34" s="36"/>
      <c r="Q34" s="36"/>
      <c r="R34" s="36"/>
      <c r="S34" s="36"/>
      <c r="T34" s="39" t="s">
        <v>40</v>
      </c>
      <c r="U34" s="36"/>
      <c r="V34" s="36"/>
      <c r="W34" s="191">
        <f>ROUND(BC87+SUM(CG91),2)</f>
        <v>0</v>
      </c>
      <c r="X34" s="190"/>
      <c r="Y34" s="190"/>
      <c r="Z34" s="190"/>
      <c r="AA34" s="190"/>
      <c r="AB34" s="190"/>
      <c r="AC34" s="190"/>
      <c r="AD34" s="190"/>
      <c r="AE34" s="190"/>
      <c r="AF34" s="36"/>
      <c r="AG34" s="36"/>
      <c r="AH34" s="36"/>
      <c r="AI34" s="36"/>
      <c r="AJ34" s="36"/>
      <c r="AK34" s="191">
        <v>0</v>
      </c>
      <c r="AL34" s="190"/>
      <c r="AM34" s="190"/>
      <c r="AN34" s="190"/>
      <c r="AO34" s="190"/>
      <c r="AP34" s="36"/>
      <c r="AQ34" s="40"/>
    </row>
    <row r="35" spans="2:43" s="2" customFormat="1" ht="14.45" hidden="1" customHeight="1" x14ac:dyDescent="0.3">
      <c r="B35" s="35"/>
      <c r="C35" s="36"/>
      <c r="D35" s="36"/>
      <c r="E35" s="36"/>
      <c r="F35" s="37" t="s">
        <v>44</v>
      </c>
      <c r="G35" s="36"/>
      <c r="H35" s="36"/>
      <c r="I35" s="36"/>
      <c r="J35" s="36"/>
      <c r="K35" s="36"/>
      <c r="L35" s="189">
        <v>0</v>
      </c>
      <c r="M35" s="190"/>
      <c r="N35" s="190"/>
      <c r="O35" s="190"/>
      <c r="P35" s="36"/>
      <c r="Q35" s="36"/>
      <c r="R35" s="36"/>
      <c r="S35" s="36"/>
      <c r="T35" s="39" t="s">
        <v>40</v>
      </c>
      <c r="U35" s="36"/>
      <c r="V35" s="36"/>
      <c r="W35" s="191">
        <f>ROUND(BD87+SUM(CH91),2)</f>
        <v>0</v>
      </c>
      <c r="X35" s="190"/>
      <c r="Y35" s="190"/>
      <c r="Z35" s="190"/>
      <c r="AA35" s="190"/>
      <c r="AB35" s="190"/>
      <c r="AC35" s="190"/>
      <c r="AD35" s="190"/>
      <c r="AE35" s="190"/>
      <c r="AF35" s="36"/>
      <c r="AG35" s="36"/>
      <c r="AH35" s="36"/>
      <c r="AI35" s="36"/>
      <c r="AJ35" s="36"/>
      <c r="AK35" s="191">
        <v>0</v>
      </c>
      <c r="AL35" s="190"/>
      <c r="AM35" s="190"/>
      <c r="AN35" s="190"/>
      <c r="AO35" s="190"/>
      <c r="AP35" s="36"/>
      <c r="AQ35" s="40"/>
    </row>
    <row r="36" spans="2:43" s="1" customFormat="1" ht="6.95" customHeight="1" x14ac:dyDescent="0.3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</row>
    <row r="37" spans="2:43" s="1" customFormat="1" ht="25.9" customHeight="1" x14ac:dyDescent="0.3">
      <c r="B37" s="30"/>
      <c r="C37" s="41"/>
      <c r="D37" s="42" t="s">
        <v>45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 t="s">
        <v>46</v>
      </c>
      <c r="U37" s="43"/>
      <c r="V37" s="43"/>
      <c r="W37" s="43"/>
      <c r="X37" s="212" t="s">
        <v>47</v>
      </c>
      <c r="Y37" s="193"/>
      <c r="Z37" s="193"/>
      <c r="AA37" s="193"/>
      <c r="AB37" s="193"/>
      <c r="AC37" s="43"/>
      <c r="AD37" s="43"/>
      <c r="AE37" s="43"/>
      <c r="AF37" s="43"/>
      <c r="AG37" s="43"/>
      <c r="AH37" s="43"/>
      <c r="AI37" s="43"/>
      <c r="AJ37" s="43"/>
      <c r="AK37" s="213">
        <f>SUM(AK29:AK35)</f>
        <v>32096.05</v>
      </c>
      <c r="AL37" s="193"/>
      <c r="AM37" s="193"/>
      <c r="AN37" s="193"/>
      <c r="AO37" s="207"/>
      <c r="AP37" s="41"/>
      <c r="AQ37" s="32"/>
    </row>
    <row r="38" spans="2:43" s="1" customFormat="1" ht="14.45" customHeight="1" x14ac:dyDescent="0.3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2"/>
    </row>
    <row r="39" spans="2:43" x14ac:dyDescent="0.3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2"/>
    </row>
    <row r="40" spans="2:43" x14ac:dyDescent="0.3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2"/>
    </row>
    <row r="41" spans="2:43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2:43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2:43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2"/>
    </row>
    <row r="44" spans="2:43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</row>
    <row r="45" spans="2:43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</row>
    <row r="46" spans="2:43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2"/>
    </row>
    <row r="47" spans="2:43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2"/>
    </row>
    <row r="48" spans="2:43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2"/>
    </row>
    <row r="49" spans="2:43" s="1" customFormat="1" ht="15" x14ac:dyDescent="0.3">
      <c r="B49" s="30"/>
      <c r="C49" s="31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31"/>
      <c r="AB49" s="31"/>
      <c r="AC49" s="45" t="s">
        <v>49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31"/>
      <c r="AQ49" s="32"/>
    </row>
    <row r="50" spans="2:43" x14ac:dyDescent="0.3">
      <c r="B50" s="20"/>
      <c r="C50" s="21"/>
      <c r="D50" s="4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49"/>
      <c r="AA50" s="21"/>
      <c r="AB50" s="21"/>
      <c r="AC50" s="48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49"/>
      <c r="AP50" s="21"/>
      <c r="AQ50" s="22"/>
    </row>
    <row r="51" spans="2:43" x14ac:dyDescent="0.3">
      <c r="B51" s="20"/>
      <c r="C51" s="21"/>
      <c r="D51" s="4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49"/>
      <c r="AA51" s="21"/>
      <c r="AB51" s="21"/>
      <c r="AC51" s="48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49"/>
      <c r="AP51" s="21"/>
      <c r="AQ51" s="22"/>
    </row>
    <row r="52" spans="2:43" x14ac:dyDescent="0.3">
      <c r="B52" s="20"/>
      <c r="C52" s="21"/>
      <c r="D52" s="4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49"/>
      <c r="AA52" s="21"/>
      <c r="AB52" s="21"/>
      <c r="AC52" s="48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49"/>
      <c r="AP52" s="21"/>
      <c r="AQ52" s="22"/>
    </row>
    <row r="53" spans="2:43" x14ac:dyDescent="0.3">
      <c r="B53" s="20"/>
      <c r="C53" s="21"/>
      <c r="D53" s="48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49"/>
      <c r="AA53" s="21"/>
      <c r="AB53" s="21"/>
      <c r="AC53" s="48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49"/>
      <c r="AP53" s="21"/>
      <c r="AQ53" s="22"/>
    </row>
    <row r="54" spans="2:43" x14ac:dyDescent="0.3">
      <c r="B54" s="20"/>
      <c r="C54" s="21"/>
      <c r="D54" s="48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49"/>
      <c r="AA54" s="21"/>
      <c r="AB54" s="21"/>
      <c r="AC54" s="48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49"/>
      <c r="AP54" s="21"/>
      <c r="AQ54" s="22"/>
    </row>
    <row r="55" spans="2:43" x14ac:dyDescent="0.3">
      <c r="B55" s="20"/>
      <c r="C55" s="21"/>
      <c r="D55" s="4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49"/>
      <c r="AA55" s="21"/>
      <c r="AB55" s="21"/>
      <c r="AC55" s="48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49"/>
      <c r="AP55" s="21"/>
      <c r="AQ55" s="22"/>
    </row>
    <row r="56" spans="2:43" x14ac:dyDescent="0.3">
      <c r="B56" s="20"/>
      <c r="C56" s="21"/>
      <c r="D56" s="4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49"/>
      <c r="AA56" s="21"/>
      <c r="AB56" s="21"/>
      <c r="AC56" s="48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49"/>
      <c r="AP56" s="21"/>
      <c r="AQ56" s="22"/>
    </row>
    <row r="57" spans="2:43" x14ac:dyDescent="0.3">
      <c r="B57" s="20"/>
      <c r="C57" s="21"/>
      <c r="D57" s="48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49"/>
      <c r="AA57" s="21"/>
      <c r="AB57" s="21"/>
      <c r="AC57" s="48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49"/>
      <c r="AP57" s="21"/>
      <c r="AQ57" s="22"/>
    </row>
    <row r="58" spans="2:43" s="1" customFormat="1" ht="15" x14ac:dyDescent="0.3">
      <c r="B58" s="30"/>
      <c r="C58" s="31"/>
      <c r="D58" s="50" t="s">
        <v>50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51</v>
      </c>
      <c r="S58" s="51"/>
      <c r="T58" s="51"/>
      <c r="U58" s="51"/>
      <c r="V58" s="51"/>
      <c r="W58" s="51"/>
      <c r="X58" s="51"/>
      <c r="Y58" s="51"/>
      <c r="Z58" s="53"/>
      <c r="AA58" s="31"/>
      <c r="AB58" s="31"/>
      <c r="AC58" s="50" t="s">
        <v>50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51</v>
      </c>
      <c r="AN58" s="51"/>
      <c r="AO58" s="53"/>
      <c r="AP58" s="31"/>
      <c r="AQ58" s="32"/>
    </row>
    <row r="59" spans="2:43" x14ac:dyDescent="0.3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2"/>
    </row>
    <row r="60" spans="2:43" s="1" customFormat="1" ht="15" x14ac:dyDescent="0.3">
      <c r="B60" s="30"/>
      <c r="C60" s="31"/>
      <c r="D60" s="45" t="s">
        <v>52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A60" s="31"/>
      <c r="AB60" s="31"/>
      <c r="AC60" s="45" t="s">
        <v>53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P60" s="31"/>
      <c r="AQ60" s="32"/>
    </row>
    <row r="61" spans="2:43" x14ac:dyDescent="0.3">
      <c r="B61" s="20"/>
      <c r="C61" s="21"/>
      <c r="D61" s="48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49"/>
      <c r="AA61" s="21"/>
      <c r="AB61" s="21"/>
      <c r="AC61" s="48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49"/>
      <c r="AP61" s="21"/>
      <c r="AQ61" s="22"/>
    </row>
    <row r="62" spans="2:43" x14ac:dyDescent="0.3">
      <c r="B62" s="20"/>
      <c r="C62" s="21"/>
      <c r="D62" s="48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49"/>
      <c r="AA62" s="21"/>
      <c r="AB62" s="21"/>
      <c r="AC62" s="48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49"/>
      <c r="AP62" s="21"/>
      <c r="AQ62" s="22"/>
    </row>
    <row r="63" spans="2:43" x14ac:dyDescent="0.3">
      <c r="B63" s="20"/>
      <c r="C63" s="21"/>
      <c r="D63" s="48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49"/>
      <c r="AA63" s="21"/>
      <c r="AB63" s="21"/>
      <c r="AC63" s="48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49"/>
      <c r="AP63" s="21"/>
      <c r="AQ63" s="22"/>
    </row>
    <row r="64" spans="2:43" x14ac:dyDescent="0.3">
      <c r="B64" s="20"/>
      <c r="C64" s="21"/>
      <c r="D64" s="48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49"/>
      <c r="AA64" s="21"/>
      <c r="AB64" s="21"/>
      <c r="AC64" s="48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49"/>
      <c r="AP64" s="21"/>
      <c r="AQ64" s="22"/>
    </row>
    <row r="65" spans="2:43" x14ac:dyDescent="0.3">
      <c r="B65" s="20"/>
      <c r="C65" s="21"/>
      <c r="D65" s="4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49"/>
      <c r="AA65" s="21"/>
      <c r="AB65" s="21"/>
      <c r="AC65" s="48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49"/>
      <c r="AP65" s="21"/>
      <c r="AQ65" s="22"/>
    </row>
    <row r="66" spans="2:43" x14ac:dyDescent="0.3">
      <c r="B66" s="20"/>
      <c r="C66" s="21"/>
      <c r="D66" s="4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49"/>
      <c r="AA66" s="21"/>
      <c r="AB66" s="21"/>
      <c r="AC66" s="48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49"/>
      <c r="AP66" s="21"/>
      <c r="AQ66" s="22"/>
    </row>
    <row r="67" spans="2:43" x14ac:dyDescent="0.3">
      <c r="B67" s="20"/>
      <c r="C67" s="21"/>
      <c r="D67" s="4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49"/>
      <c r="AA67" s="21"/>
      <c r="AB67" s="21"/>
      <c r="AC67" s="48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49"/>
      <c r="AP67" s="21"/>
      <c r="AQ67" s="22"/>
    </row>
    <row r="68" spans="2:43" x14ac:dyDescent="0.3">
      <c r="B68" s="20"/>
      <c r="C68" s="21"/>
      <c r="D68" s="48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49"/>
      <c r="AA68" s="21"/>
      <c r="AB68" s="21"/>
      <c r="AC68" s="48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49"/>
      <c r="AP68" s="21"/>
      <c r="AQ68" s="22"/>
    </row>
    <row r="69" spans="2:43" s="1" customFormat="1" ht="15" x14ac:dyDescent="0.3">
      <c r="B69" s="30"/>
      <c r="C69" s="31"/>
      <c r="D69" s="50" t="s">
        <v>50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51</v>
      </c>
      <c r="S69" s="51"/>
      <c r="T69" s="51"/>
      <c r="U69" s="51"/>
      <c r="V69" s="51"/>
      <c r="W69" s="51"/>
      <c r="X69" s="51"/>
      <c r="Y69" s="51"/>
      <c r="Z69" s="53"/>
      <c r="AA69" s="31"/>
      <c r="AB69" s="31"/>
      <c r="AC69" s="50" t="s">
        <v>50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51</v>
      </c>
      <c r="AN69" s="51"/>
      <c r="AO69" s="53"/>
      <c r="AP69" s="31"/>
      <c r="AQ69" s="32"/>
    </row>
    <row r="70" spans="2:43" s="1" customFormat="1" ht="6.95" customHeight="1" x14ac:dyDescent="0.3"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2"/>
    </row>
    <row r="71" spans="2:43" s="1" customFormat="1" ht="6.9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5" customHeight="1" x14ac:dyDescent="0.3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50000000000003" customHeight="1" x14ac:dyDescent="0.3">
      <c r="B76" s="30"/>
      <c r="C76" s="196" t="s">
        <v>54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32"/>
    </row>
    <row r="77" spans="2:43" s="3" customFormat="1" ht="14.45" customHeight="1" x14ac:dyDescent="0.3">
      <c r="B77" s="60"/>
      <c r="C77" s="27" t="s">
        <v>11</v>
      </c>
      <c r="D77" s="61"/>
      <c r="E77" s="61"/>
      <c r="F77" s="61"/>
      <c r="G77" s="61"/>
      <c r="H77" s="61"/>
      <c r="I77" s="61"/>
      <c r="J77" s="61"/>
      <c r="K77" s="61"/>
      <c r="L77" s="61" t="str">
        <f>K5</f>
        <v>052018</v>
      </c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2"/>
    </row>
    <row r="78" spans="2:43" s="4" customFormat="1" ht="36.950000000000003" customHeight="1" x14ac:dyDescent="0.3">
      <c r="B78" s="63"/>
      <c r="C78" s="64" t="s">
        <v>13</v>
      </c>
      <c r="D78" s="65"/>
      <c r="E78" s="65"/>
      <c r="F78" s="65"/>
      <c r="G78" s="65"/>
      <c r="H78" s="65"/>
      <c r="I78" s="65"/>
      <c r="J78" s="65"/>
      <c r="K78" s="65"/>
      <c r="L78" s="197" t="str">
        <f>K6</f>
        <v>Chodník v obci Nová Lesná</v>
      </c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65"/>
      <c r="AQ78" s="66"/>
    </row>
    <row r="79" spans="2:43" s="1" customFormat="1" ht="6.95" customHeight="1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2"/>
    </row>
    <row r="80" spans="2:43" s="1" customFormat="1" ht="15" x14ac:dyDescent="0.3">
      <c r="B80" s="30"/>
      <c r="C80" s="27" t="s">
        <v>18</v>
      </c>
      <c r="D80" s="31"/>
      <c r="E80" s="31"/>
      <c r="F80" s="31"/>
      <c r="G80" s="31"/>
      <c r="H80" s="31"/>
      <c r="I80" s="31"/>
      <c r="J80" s="31"/>
      <c r="K80" s="31"/>
      <c r="L80" s="67" t="str">
        <f>IF(K8="","",K8)</f>
        <v>Nová Lesná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27" t="s">
        <v>20</v>
      </c>
      <c r="AJ80" s="31"/>
      <c r="AK80" s="31"/>
      <c r="AL80" s="31"/>
      <c r="AM80" s="68" t="str">
        <f>IF(AN8= "","",AN8)</f>
        <v>29. 5. 2018</v>
      </c>
      <c r="AN80" s="31"/>
      <c r="AO80" s="31"/>
      <c r="AP80" s="31"/>
      <c r="AQ80" s="32"/>
    </row>
    <row r="81" spans="1:76" s="1" customFormat="1" ht="6.95" customHeight="1" x14ac:dyDescent="0.3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2"/>
    </row>
    <row r="82" spans="1:76" s="1" customFormat="1" ht="15" x14ac:dyDescent="0.3">
      <c r="B82" s="30"/>
      <c r="C82" s="27" t="s">
        <v>22</v>
      </c>
      <c r="D82" s="31"/>
      <c r="E82" s="31"/>
      <c r="F82" s="31"/>
      <c r="G82" s="31"/>
      <c r="H82" s="31"/>
      <c r="I82" s="31"/>
      <c r="J82" s="31"/>
      <c r="K82" s="31"/>
      <c r="L82" s="61" t="str">
        <f>IF(E11= "","",E11)</f>
        <v>Obec Nová Lesná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27" t="s">
        <v>28</v>
      </c>
      <c r="AJ82" s="31"/>
      <c r="AK82" s="31"/>
      <c r="AL82" s="31"/>
      <c r="AM82" s="194" t="str">
        <f>IF(E17="","",E17)</f>
        <v xml:space="preserve"> Ing. Žák</v>
      </c>
      <c r="AN82" s="184"/>
      <c r="AO82" s="184"/>
      <c r="AP82" s="184"/>
      <c r="AQ82" s="32"/>
      <c r="AS82" s="202" t="s">
        <v>55</v>
      </c>
      <c r="AT82" s="203"/>
      <c r="AU82" s="69"/>
      <c r="AV82" s="69"/>
      <c r="AW82" s="69"/>
      <c r="AX82" s="69"/>
      <c r="AY82" s="69"/>
      <c r="AZ82" s="69"/>
      <c r="BA82" s="69"/>
      <c r="BB82" s="69"/>
      <c r="BC82" s="69"/>
      <c r="BD82" s="70"/>
    </row>
    <row r="83" spans="1:76" s="1" customFormat="1" ht="15" x14ac:dyDescent="0.3">
      <c r="B83" s="30"/>
      <c r="C83" s="27" t="s">
        <v>26</v>
      </c>
      <c r="D83" s="31"/>
      <c r="E83" s="31"/>
      <c r="F83" s="31"/>
      <c r="G83" s="31"/>
      <c r="H83" s="31"/>
      <c r="I83" s="31"/>
      <c r="J83" s="31"/>
      <c r="K83" s="31"/>
      <c r="L83" s="61" t="str">
        <f>IF(E14="","",E14)</f>
        <v xml:space="preserve"> </v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27" t="s">
        <v>32</v>
      </c>
      <c r="AJ83" s="31"/>
      <c r="AK83" s="31"/>
      <c r="AL83" s="31"/>
      <c r="AM83" s="194" t="str">
        <f>IF(E20="","",E20)</f>
        <v xml:space="preserve"> Automotion s.r.o.</v>
      </c>
      <c r="AN83" s="184"/>
      <c r="AO83" s="184"/>
      <c r="AP83" s="184"/>
      <c r="AQ83" s="32"/>
      <c r="AS83" s="204"/>
      <c r="AT83" s="205"/>
      <c r="AU83" s="71"/>
      <c r="AV83" s="71"/>
      <c r="AW83" s="71"/>
      <c r="AX83" s="71"/>
      <c r="AY83" s="71"/>
      <c r="AZ83" s="71"/>
      <c r="BA83" s="71"/>
      <c r="BB83" s="71"/>
      <c r="BC83" s="71"/>
      <c r="BD83" s="72"/>
    </row>
    <row r="84" spans="1:76" s="1" customFormat="1" ht="10.9" customHeight="1" x14ac:dyDescent="0.3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2"/>
      <c r="AS84" s="206"/>
      <c r="AT84" s="184"/>
      <c r="AU84" s="31"/>
      <c r="AV84" s="31"/>
      <c r="AW84" s="31"/>
      <c r="AX84" s="31"/>
      <c r="AY84" s="31"/>
      <c r="AZ84" s="31"/>
      <c r="BA84" s="31"/>
      <c r="BB84" s="31"/>
      <c r="BC84" s="31"/>
      <c r="BD84" s="73"/>
    </row>
    <row r="85" spans="1:76" s="1" customFormat="1" ht="29.25" customHeight="1" x14ac:dyDescent="0.3">
      <c r="B85" s="30"/>
      <c r="C85" s="195" t="s">
        <v>56</v>
      </c>
      <c r="D85" s="193"/>
      <c r="E85" s="193"/>
      <c r="F85" s="193"/>
      <c r="G85" s="193"/>
      <c r="H85" s="43"/>
      <c r="I85" s="192" t="s">
        <v>57</v>
      </c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2" t="s">
        <v>58</v>
      </c>
      <c r="AH85" s="193"/>
      <c r="AI85" s="193"/>
      <c r="AJ85" s="193"/>
      <c r="AK85" s="193"/>
      <c r="AL85" s="193"/>
      <c r="AM85" s="193"/>
      <c r="AN85" s="192" t="s">
        <v>59</v>
      </c>
      <c r="AO85" s="193"/>
      <c r="AP85" s="207"/>
      <c r="AQ85" s="32"/>
      <c r="AS85" s="74" t="s">
        <v>60</v>
      </c>
      <c r="AT85" s="75" t="s">
        <v>61</v>
      </c>
      <c r="AU85" s="75" t="s">
        <v>62</v>
      </c>
      <c r="AV85" s="75" t="s">
        <v>63</v>
      </c>
      <c r="AW85" s="75" t="s">
        <v>64</v>
      </c>
      <c r="AX85" s="75" t="s">
        <v>65</v>
      </c>
      <c r="AY85" s="75" t="s">
        <v>66</v>
      </c>
      <c r="AZ85" s="75" t="s">
        <v>67</v>
      </c>
      <c r="BA85" s="75" t="s">
        <v>68</v>
      </c>
      <c r="BB85" s="75" t="s">
        <v>69</v>
      </c>
      <c r="BC85" s="75" t="s">
        <v>70</v>
      </c>
      <c r="BD85" s="76" t="s">
        <v>71</v>
      </c>
    </row>
    <row r="86" spans="1:76" s="1" customFormat="1" ht="10.9" customHeight="1" x14ac:dyDescent="0.3"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2"/>
      <c r="AS86" s="77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7"/>
    </row>
    <row r="87" spans="1:76" s="4" customFormat="1" ht="32.450000000000003" customHeight="1" x14ac:dyDescent="0.3">
      <c r="B87" s="63"/>
      <c r="C87" s="78" t="s">
        <v>72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188">
        <f>ROUND(AG88,2)</f>
        <v>26746.71</v>
      </c>
      <c r="AH87" s="188"/>
      <c r="AI87" s="188"/>
      <c r="AJ87" s="188"/>
      <c r="AK87" s="188"/>
      <c r="AL87" s="188"/>
      <c r="AM87" s="188"/>
      <c r="AN87" s="183">
        <f>SUM(AG87,AT87)</f>
        <v>32096.05</v>
      </c>
      <c r="AO87" s="183"/>
      <c r="AP87" s="183"/>
      <c r="AQ87" s="66"/>
      <c r="AS87" s="80">
        <f>ROUND(AS88,2)</f>
        <v>0</v>
      </c>
      <c r="AT87" s="81">
        <f>ROUND(SUM(AV87:AW87),2)</f>
        <v>5349.34</v>
      </c>
      <c r="AU87" s="82">
        <f>ROUND(AU88,5)</f>
        <v>816.28102000000001</v>
      </c>
      <c r="AV87" s="81">
        <f>ROUND(AZ87*L31,2)</f>
        <v>0</v>
      </c>
      <c r="AW87" s="81">
        <f>ROUND(BA87*L32,2)</f>
        <v>5349.34</v>
      </c>
      <c r="AX87" s="81">
        <f>ROUND(BB87*L31,2)</f>
        <v>0</v>
      </c>
      <c r="AY87" s="81">
        <f>ROUND(BC87*L32,2)</f>
        <v>0</v>
      </c>
      <c r="AZ87" s="81">
        <f>ROUND(AZ88,2)</f>
        <v>0</v>
      </c>
      <c r="BA87" s="81">
        <f>ROUND(BA88,2)</f>
        <v>26746.71</v>
      </c>
      <c r="BB87" s="81">
        <f>ROUND(BB88,2)</f>
        <v>0</v>
      </c>
      <c r="BC87" s="81">
        <f>ROUND(BC88,2)</f>
        <v>0</v>
      </c>
      <c r="BD87" s="83">
        <f>ROUND(BD88,2)</f>
        <v>0</v>
      </c>
      <c r="BS87" s="84" t="s">
        <v>73</v>
      </c>
      <c r="BT87" s="84" t="s">
        <v>74</v>
      </c>
      <c r="BV87" s="84" t="s">
        <v>75</v>
      </c>
      <c r="BW87" s="84" t="s">
        <v>76</v>
      </c>
      <c r="BX87" s="84" t="s">
        <v>77</v>
      </c>
    </row>
    <row r="88" spans="1:76" s="5" customFormat="1" ht="22.5" customHeight="1" x14ac:dyDescent="0.3">
      <c r="A88" s="177" t="s">
        <v>430</v>
      </c>
      <c r="B88" s="85"/>
      <c r="C88" s="86"/>
      <c r="D88" s="186" t="s">
        <v>12</v>
      </c>
      <c r="E88" s="187"/>
      <c r="F88" s="187"/>
      <c r="G88" s="187"/>
      <c r="H88" s="187"/>
      <c r="I88" s="87"/>
      <c r="J88" s="186" t="s">
        <v>14</v>
      </c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201">
        <f>'052018 - Chodník v obci N...'!M29</f>
        <v>26746.71</v>
      </c>
      <c r="AH88" s="187"/>
      <c r="AI88" s="187"/>
      <c r="AJ88" s="187"/>
      <c r="AK88" s="187"/>
      <c r="AL88" s="187"/>
      <c r="AM88" s="187"/>
      <c r="AN88" s="201">
        <f>SUM(AG88,AT88)</f>
        <v>32096.05</v>
      </c>
      <c r="AO88" s="187"/>
      <c r="AP88" s="187"/>
      <c r="AQ88" s="88"/>
      <c r="AS88" s="89">
        <f>'052018 - Chodník v obci N...'!M27</f>
        <v>0</v>
      </c>
      <c r="AT88" s="90">
        <f>ROUND(SUM(AV88:AW88),2)</f>
        <v>5349.34</v>
      </c>
      <c r="AU88" s="91">
        <f>'052018 - Chodník v obci N...'!W118</f>
        <v>816.28101839999999</v>
      </c>
      <c r="AV88" s="90">
        <f>'052018 - Chodník v obci N...'!M31</f>
        <v>0</v>
      </c>
      <c r="AW88" s="90">
        <f>'052018 - Chodník v obci N...'!M32</f>
        <v>5349.34</v>
      </c>
      <c r="AX88" s="90">
        <f>'052018 - Chodník v obci N...'!M33</f>
        <v>0</v>
      </c>
      <c r="AY88" s="90">
        <f>'052018 - Chodník v obci N...'!M34</f>
        <v>0</v>
      </c>
      <c r="AZ88" s="90">
        <f>'052018 - Chodník v obci N...'!H31</f>
        <v>0</v>
      </c>
      <c r="BA88" s="90">
        <f>'052018 - Chodník v obci N...'!H32</f>
        <v>26746.71</v>
      </c>
      <c r="BB88" s="90">
        <f>'052018 - Chodník v obci N...'!H33</f>
        <v>0</v>
      </c>
      <c r="BC88" s="90">
        <f>'052018 - Chodník v obci N...'!H34</f>
        <v>0</v>
      </c>
      <c r="BD88" s="92">
        <f>'052018 - Chodník v obci N...'!H35</f>
        <v>0</v>
      </c>
      <c r="BT88" s="93" t="s">
        <v>78</v>
      </c>
      <c r="BU88" s="93" t="s">
        <v>79</v>
      </c>
      <c r="BV88" s="93" t="s">
        <v>75</v>
      </c>
      <c r="BW88" s="93" t="s">
        <v>76</v>
      </c>
      <c r="BX88" s="93" t="s">
        <v>77</v>
      </c>
    </row>
    <row r="89" spans="1:76" x14ac:dyDescent="0.3"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2"/>
    </row>
    <row r="90" spans="1:76" s="1" customFormat="1" ht="30" customHeight="1" x14ac:dyDescent="0.3">
      <c r="B90" s="30"/>
      <c r="C90" s="78" t="s">
        <v>80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183">
        <v>0</v>
      </c>
      <c r="AH90" s="184"/>
      <c r="AI90" s="184"/>
      <c r="AJ90" s="184"/>
      <c r="AK90" s="184"/>
      <c r="AL90" s="184"/>
      <c r="AM90" s="184"/>
      <c r="AN90" s="183">
        <v>0</v>
      </c>
      <c r="AO90" s="184"/>
      <c r="AP90" s="184"/>
      <c r="AQ90" s="32"/>
      <c r="AS90" s="74" t="s">
        <v>81</v>
      </c>
      <c r="AT90" s="75" t="s">
        <v>82</v>
      </c>
      <c r="AU90" s="75" t="s">
        <v>38</v>
      </c>
      <c r="AV90" s="76" t="s">
        <v>61</v>
      </c>
    </row>
    <row r="91" spans="1:76" s="1" customFormat="1" ht="10.9" customHeight="1" x14ac:dyDescent="0.3"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2"/>
      <c r="AS91" s="94"/>
      <c r="AT91" s="95"/>
      <c r="AU91" s="95"/>
      <c r="AV91" s="96"/>
    </row>
    <row r="92" spans="1:76" s="1" customFormat="1" ht="30" customHeight="1" x14ac:dyDescent="0.3">
      <c r="B92" s="30"/>
      <c r="C92" s="97" t="s">
        <v>83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185">
        <f>ROUND(AG87+AG90,2)</f>
        <v>26746.71</v>
      </c>
      <c r="AH92" s="185"/>
      <c r="AI92" s="185"/>
      <c r="AJ92" s="185"/>
      <c r="AK92" s="185"/>
      <c r="AL92" s="185"/>
      <c r="AM92" s="185"/>
      <c r="AN92" s="185">
        <f>AN87+AN90</f>
        <v>32096.05</v>
      </c>
      <c r="AO92" s="185"/>
      <c r="AP92" s="185"/>
      <c r="AQ92" s="32"/>
    </row>
    <row r="93" spans="1:76" s="1" customFormat="1" ht="6.95" customHeight="1" x14ac:dyDescent="0.3"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6"/>
    </row>
  </sheetData>
  <sheetProtection password="CC35" sheet="1" objects="1" scenarios="1" formatColumns="0" formatRows="0" sort="0" autoFilter="0"/>
  <mergeCells count="45">
    <mergeCell ref="L31:O31"/>
    <mergeCell ref="W31:AE31"/>
    <mergeCell ref="AK31:AO31"/>
    <mergeCell ref="E23:AN23"/>
    <mergeCell ref="AK26:AO26"/>
    <mergeCell ref="AK27:AO27"/>
    <mergeCell ref="AK29:AO29"/>
    <mergeCell ref="AR2:BE2"/>
    <mergeCell ref="AN88:AP88"/>
    <mergeCell ref="AG88:AM88"/>
    <mergeCell ref="AS82:AT84"/>
    <mergeCell ref="AM83:AP83"/>
    <mergeCell ref="AN85:AP85"/>
    <mergeCell ref="C2:AP2"/>
    <mergeCell ref="C4:AP4"/>
    <mergeCell ref="K5:AO5"/>
    <mergeCell ref="K6:AO6"/>
    <mergeCell ref="L32:O32"/>
    <mergeCell ref="AK34:AO34"/>
    <mergeCell ref="X37:AB37"/>
    <mergeCell ref="AK37:AO37"/>
    <mergeCell ref="W32:AE32"/>
    <mergeCell ref="AK32:AO32"/>
    <mergeCell ref="C85:G85"/>
    <mergeCell ref="L33:O33"/>
    <mergeCell ref="W33:AE33"/>
    <mergeCell ref="AK33:AO33"/>
    <mergeCell ref="L34:O34"/>
    <mergeCell ref="W34:AE34"/>
    <mergeCell ref="C76:AP76"/>
    <mergeCell ref="L78:AO78"/>
    <mergeCell ref="AG87:AM87"/>
    <mergeCell ref="AN87:AP87"/>
    <mergeCell ref="L35:O35"/>
    <mergeCell ref="W35:AE35"/>
    <mergeCell ref="AK35:AO35"/>
    <mergeCell ref="I85:AF85"/>
    <mergeCell ref="AG85:AM85"/>
    <mergeCell ref="AM82:AP82"/>
    <mergeCell ref="AG90:AM90"/>
    <mergeCell ref="AN90:AP90"/>
    <mergeCell ref="AG92:AM92"/>
    <mergeCell ref="AN92:AP92"/>
    <mergeCell ref="D88:H88"/>
    <mergeCell ref="J88:AF88"/>
  </mergeCells>
  <phoneticPr fontId="35" type="noConversion"/>
  <hyperlinks>
    <hyperlink ref="K1:S1" location="C2" tooltip="Súhrnný list stavby" display="1) Súhrnný list stavby"/>
    <hyperlink ref="W1:AF1" location="C87" tooltip="Rekapitulácia objektov" display="2) Rekapitulácia objektov"/>
    <hyperlink ref="A88" location="'052018 - Chodník v obci N...'!C2" tooltip="052018 - Chodník v obci N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8"/>
  <sheetViews>
    <sheetView showGridLines="0" workbookViewId="0">
      <pane ySplit="1" topLeftCell="A225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6" ht="21.75" customHeight="1" x14ac:dyDescent="0.3">
      <c r="A1" s="182"/>
      <c r="B1" s="179"/>
      <c r="C1" s="179"/>
      <c r="D1" s="180" t="s">
        <v>1</v>
      </c>
      <c r="E1" s="179"/>
      <c r="F1" s="181" t="s">
        <v>431</v>
      </c>
      <c r="G1" s="181"/>
      <c r="H1" s="232" t="s">
        <v>432</v>
      </c>
      <c r="I1" s="232"/>
      <c r="J1" s="232"/>
      <c r="K1" s="232"/>
      <c r="L1" s="181" t="s">
        <v>433</v>
      </c>
      <c r="M1" s="179"/>
      <c r="N1" s="179"/>
      <c r="O1" s="180" t="s">
        <v>84</v>
      </c>
      <c r="P1" s="179"/>
      <c r="Q1" s="179"/>
      <c r="R1" s="179"/>
      <c r="S1" s="181" t="s">
        <v>434</v>
      </c>
      <c r="T1" s="181"/>
      <c r="U1" s="182"/>
      <c r="V1" s="182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08" t="s">
        <v>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S2" s="199" t="s">
        <v>6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16" t="s">
        <v>76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74</v>
      </c>
    </row>
    <row r="4" spans="1:66" ht="36.950000000000003" customHeight="1" x14ac:dyDescent="0.3">
      <c r="B4" s="20"/>
      <c r="C4" s="196" t="s">
        <v>85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2"/>
      <c r="T4" s="23" t="s">
        <v>10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s="1" customFormat="1" ht="32.85" customHeight="1" x14ac:dyDescent="0.3">
      <c r="B6" s="30"/>
      <c r="C6" s="31"/>
      <c r="D6" s="26" t="s">
        <v>13</v>
      </c>
      <c r="E6" s="31"/>
      <c r="F6" s="211" t="s">
        <v>14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31"/>
      <c r="R6" s="32"/>
    </row>
    <row r="7" spans="1:66" s="1" customFormat="1" ht="14.45" customHeight="1" x14ac:dyDescent="0.3">
      <c r="B7" s="30"/>
      <c r="C7" s="31"/>
      <c r="D7" s="27" t="s">
        <v>15</v>
      </c>
      <c r="E7" s="31"/>
      <c r="F7" s="25" t="s">
        <v>16</v>
      </c>
      <c r="G7" s="31"/>
      <c r="H7" s="31"/>
      <c r="I7" s="31"/>
      <c r="J7" s="31"/>
      <c r="K7" s="31"/>
      <c r="L7" s="31"/>
      <c r="M7" s="27" t="s">
        <v>17</v>
      </c>
      <c r="N7" s="31"/>
      <c r="O7" s="25" t="s">
        <v>16</v>
      </c>
      <c r="P7" s="31"/>
      <c r="Q7" s="31"/>
      <c r="R7" s="32"/>
    </row>
    <row r="8" spans="1:66" s="1" customFormat="1" ht="14.45" customHeight="1" x14ac:dyDescent="0.3">
      <c r="B8" s="30"/>
      <c r="C8" s="31"/>
      <c r="D8" s="27" t="s">
        <v>18</v>
      </c>
      <c r="E8" s="31"/>
      <c r="F8" s="25" t="s">
        <v>19</v>
      </c>
      <c r="G8" s="31"/>
      <c r="H8" s="31"/>
      <c r="I8" s="31"/>
      <c r="J8" s="31"/>
      <c r="K8" s="31"/>
      <c r="L8" s="31"/>
      <c r="M8" s="27" t="s">
        <v>20</v>
      </c>
      <c r="N8" s="31"/>
      <c r="O8" s="251" t="str">
        <f>'Rekapitulácia stavby'!AN8</f>
        <v>29. 5. 2018</v>
      </c>
      <c r="P8" s="184"/>
      <c r="Q8" s="31"/>
      <c r="R8" s="32"/>
    </row>
    <row r="9" spans="1:66" s="1" customFormat="1" ht="10.9" customHeight="1" x14ac:dyDescent="0.3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1:66" s="1" customFormat="1" ht="14.45" customHeight="1" x14ac:dyDescent="0.3">
      <c r="B10" s="30"/>
      <c r="C10" s="31"/>
      <c r="D10" s="27" t="s">
        <v>22</v>
      </c>
      <c r="E10" s="31"/>
      <c r="F10" s="31"/>
      <c r="G10" s="31"/>
      <c r="H10" s="31"/>
      <c r="I10" s="31"/>
      <c r="J10" s="31"/>
      <c r="K10" s="31"/>
      <c r="L10" s="31"/>
      <c r="M10" s="27" t="s">
        <v>23</v>
      </c>
      <c r="N10" s="31"/>
      <c r="O10" s="210" t="s">
        <v>16</v>
      </c>
      <c r="P10" s="184"/>
      <c r="Q10" s="31"/>
      <c r="R10" s="32"/>
    </row>
    <row r="11" spans="1:66" s="1" customFormat="1" ht="18" customHeight="1" x14ac:dyDescent="0.3">
      <c r="B11" s="30"/>
      <c r="C11" s="31"/>
      <c r="D11" s="31"/>
      <c r="E11" s="25" t="s">
        <v>24</v>
      </c>
      <c r="F11" s="31"/>
      <c r="G11" s="31"/>
      <c r="H11" s="31"/>
      <c r="I11" s="31"/>
      <c r="J11" s="31"/>
      <c r="K11" s="31"/>
      <c r="L11" s="31"/>
      <c r="M11" s="27" t="s">
        <v>25</v>
      </c>
      <c r="N11" s="31"/>
      <c r="O11" s="210" t="s">
        <v>16</v>
      </c>
      <c r="P11" s="184"/>
      <c r="Q11" s="31"/>
      <c r="R11" s="32"/>
    </row>
    <row r="12" spans="1:66" s="1" customFormat="1" ht="6.95" customHeight="1" x14ac:dyDescent="0.3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66" s="1" customFormat="1" ht="14.45" customHeight="1" x14ac:dyDescent="0.3">
      <c r="B13" s="30"/>
      <c r="C13" s="31"/>
      <c r="D13" s="27" t="s">
        <v>26</v>
      </c>
      <c r="E13" s="31"/>
      <c r="F13" s="31"/>
      <c r="G13" s="31"/>
      <c r="H13" s="31"/>
      <c r="I13" s="31"/>
      <c r="J13" s="31"/>
      <c r="K13" s="31"/>
      <c r="L13" s="31"/>
      <c r="M13" s="27" t="s">
        <v>23</v>
      </c>
      <c r="N13" s="31"/>
      <c r="O13" s="210" t="s">
        <v>16</v>
      </c>
      <c r="P13" s="184"/>
      <c r="Q13" s="31"/>
      <c r="R13" s="32"/>
    </row>
    <row r="14" spans="1:66" s="1" customFormat="1" ht="18" customHeight="1" x14ac:dyDescent="0.3">
      <c r="B14" s="30"/>
      <c r="C14" s="31"/>
      <c r="D14" s="31"/>
      <c r="E14" s="25" t="s">
        <v>27</v>
      </c>
      <c r="F14" s="31"/>
      <c r="G14" s="31"/>
      <c r="H14" s="31"/>
      <c r="I14" s="31"/>
      <c r="J14" s="31"/>
      <c r="K14" s="31"/>
      <c r="L14" s="31"/>
      <c r="M14" s="27" t="s">
        <v>25</v>
      </c>
      <c r="N14" s="31"/>
      <c r="O14" s="210" t="s">
        <v>16</v>
      </c>
      <c r="P14" s="184"/>
      <c r="Q14" s="31"/>
      <c r="R14" s="32"/>
    </row>
    <row r="15" spans="1:66" s="1" customFormat="1" ht="6.95" customHeight="1" x14ac:dyDescent="0.3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66" s="1" customFormat="1" ht="14.45" customHeight="1" x14ac:dyDescent="0.3">
      <c r="B16" s="30"/>
      <c r="C16" s="31"/>
      <c r="D16" s="27" t="s">
        <v>28</v>
      </c>
      <c r="E16" s="31"/>
      <c r="F16" s="31"/>
      <c r="G16" s="31"/>
      <c r="H16" s="31"/>
      <c r="I16" s="31"/>
      <c r="J16" s="31"/>
      <c r="K16" s="31"/>
      <c r="L16" s="31"/>
      <c r="M16" s="27" t="s">
        <v>23</v>
      </c>
      <c r="N16" s="31"/>
      <c r="O16" s="210" t="s">
        <v>16</v>
      </c>
      <c r="P16" s="184"/>
      <c r="Q16" s="31"/>
      <c r="R16" s="32"/>
    </row>
    <row r="17" spans="2:18" s="1" customFormat="1" ht="18" customHeight="1" x14ac:dyDescent="0.3">
      <c r="B17" s="30"/>
      <c r="C17" s="31"/>
      <c r="D17" s="31"/>
      <c r="E17" s="25" t="s">
        <v>29</v>
      </c>
      <c r="F17" s="31"/>
      <c r="G17" s="31"/>
      <c r="H17" s="31"/>
      <c r="I17" s="31"/>
      <c r="J17" s="31"/>
      <c r="K17" s="31"/>
      <c r="L17" s="31"/>
      <c r="M17" s="27" t="s">
        <v>25</v>
      </c>
      <c r="N17" s="31"/>
      <c r="O17" s="210" t="s">
        <v>16</v>
      </c>
      <c r="P17" s="184"/>
      <c r="Q17" s="31"/>
      <c r="R17" s="32"/>
    </row>
    <row r="18" spans="2:18" s="1" customFormat="1" ht="6.95" customHeight="1" x14ac:dyDescent="0.3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</row>
    <row r="19" spans="2:18" s="1" customFormat="1" ht="14.45" customHeight="1" x14ac:dyDescent="0.3">
      <c r="B19" s="30"/>
      <c r="C19" s="31"/>
      <c r="D19" s="27" t="s">
        <v>32</v>
      </c>
      <c r="E19" s="31"/>
      <c r="F19" s="31"/>
      <c r="G19" s="31"/>
      <c r="H19" s="31"/>
      <c r="I19" s="31"/>
      <c r="J19" s="31"/>
      <c r="K19" s="31"/>
      <c r="L19" s="31"/>
      <c r="M19" s="27" t="s">
        <v>23</v>
      </c>
      <c r="N19" s="31"/>
      <c r="O19" s="210" t="s">
        <v>16</v>
      </c>
      <c r="P19" s="184"/>
      <c r="Q19" s="31"/>
      <c r="R19" s="32"/>
    </row>
    <row r="20" spans="2:18" s="1" customFormat="1" ht="18" customHeight="1" x14ac:dyDescent="0.3">
      <c r="B20" s="30"/>
      <c r="C20" s="31"/>
      <c r="D20" s="31"/>
      <c r="E20" s="25" t="s">
        <v>33</v>
      </c>
      <c r="F20" s="31"/>
      <c r="G20" s="31"/>
      <c r="H20" s="31"/>
      <c r="I20" s="31"/>
      <c r="J20" s="31"/>
      <c r="K20" s="31"/>
      <c r="L20" s="31"/>
      <c r="M20" s="27" t="s">
        <v>25</v>
      </c>
      <c r="N20" s="31"/>
      <c r="O20" s="210" t="s">
        <v>16</v>
      </c>
      <c r="P20" s="184"/>
      <c r="Q20" s="31"/>
      <c r="R20" s="32"/>
    </row>
    <row r="21" spans="2:18" s="1" customFormat="1" ht="6.95" customHeight="1" x14ac:dyDescent="0.3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2:18" s="1" customFormat="1" ht="14.45" customHeight="1" x14ac:dyDescent="0.3">
      <c r="B22" s="30"/>
      <c r="C22" s="31"/>
      <c r="D22" s="27" t="s">
        <v>34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22.5" customHeight="1" x14ac:dyDescent="0.3">
      <c r="B23" s="30"/>
      <c r="C23" s="31"/>
      <c r="D23" s="31"/>
      <c r="E23" s="214" t="s">
        <v>16</v>
      </c>
      <c r="F23" s="184"/>
      <c r="G23" s="184"/>
      <c r="H23" s="184"/>
      <c r="I23" s="184"/>
      <c r="J23" s="184"/>
      <c r="K23" s="184"/>
      <c r="L23" s="184"/>
      <c r="M23" s="31"/>
      <c r="N23" s="31"/>
      <c r="O23" s="31"/>
      <c r="P23" s="31"/>
      <c r="Q23" s="31"/>
      <c r="R23" s="32"/>
    </row>
    <row r="24" spans="2:18" s="1" customFormat="1" ht="6.95" customHeight="1" x14ac:dyDescent="0.3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2:18" s="1" customFormat="1" ht="6.95" customHeight="1" x14ac:dyDescent="0.3">
      <c r="B25" s="30"/>
      <c r="C25" s="31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31"/>
      <c r="R25" s="32"/>
    </row>
    <row r="26" spans="2:18" s="1" customFormat="1" ht="14.45" customHeight="1" x14ac:dyDescent="0.3">
      <c r="B26" s="30"/>
      <c r="C26" s="31"/>
      <c r="D26" s="98" t="s">
        <v>86</v>
      </c>
      <c r="E26" s="31"/>
      <c r="F26" s="31"/>
      <c r="G26" s="31"/>
      <c r="H26" s="31"/>
      <c r="I26" s="31"/>
      <c r="J26" s="31"/>
      <c r="K26" s="31"/>
      <c r="L26" s="31"/>
      <c r="M26" s="215">
        <f>N87</f>
        <v>26746.712</v>
      </c>
      <c r="N26" s="184"/>
      <c r="O26" s="184"/>
      <c r="P26" s="184"/>
      <c r="Q26" s="31"/>
      <c r="R26" s="32"/>
    </row>
    <row r="27" spans="2:18" s="1" customFormat="1" ht="14.45" customHeight="1" x14ac:dyDescent="0.3">
      <c r="B27" s="30"/>
      <c r="C27" s="31"/>
      <c r="D27" s="29" t="s">
        <v>87</v>
      </c>
      <c r="E27" s="31"/>
      <c r="F27" s="31"/>
      <c r="G27" s="31"/>
      <c r="H27" s="31"/>
      <c r="I27" s="31"/>
      <c r="J27" s="31"/>
      <c r="K27" s="31"/>
      <c r="L27" s="31"/>
      <c r="M27" s="215">
        <f>N100</f>
        <v>0</v>
      </c>
      <c r="N27" s="184"/>
      <c r="O27" s="184"/>
      <c r="P27" s="184"/>
      <c r="Q27" s="31"/>
      <c r="R27" s="32"/>
    </row>
    <row r="28" spans="2:18" s="1" customFormat="1" ht="6.95" customHeigh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</row>
    <row r="29" spans="2:18" s="1" customFormat="1" ht="25.35" customHeight="1" x14ac:dyDescent="0.3">
      <c r="B29" s="30"/>
      <c r="C29" s="31"/>
      <c r="D29" s="99" t="s">
        <v>37</v>
      </c>
      <c r="E29" s="31"/>
      <c r="F29" s="31"/>
      <c r="G29" s="31"/>
      <c r="H29" s="31"/>
      <c r="I29" s="31"/>
      <c r="J29" s="31"/>
      <c r="K29" s="31"/>
      <c r="L29" s="31"/>
      <c r="M29" s="255">
        <f>ROUND(M26+M27,2)</f>
        <v>26746.71</v>
      </c>
      <c r="N29" s="184"/>
      <c r="O29" s="184"/>
      <c r="P29" s="184"/>
      <c r="Q29" s="31"/>
      <c r="R29" s="32"/>
    </row>
    <row r="30" spans="2:18" s="1" customFormat="1" ht="6.95" customHeight="1" x14ac:dyDescent="0.3">
      <c r="B30" s="30"/>
      <c r="C30" s="31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31"/>
      <c r="R30" s="32"/>
    </row>
    <row r="31" spans="2:18" s="1" customFormat="1" ht="14.45" customHeight="1" x14ac:dyDescent="0.3">
      <c r="B31" s="30"/>
      <c r="C31" s="31"/>
      <c r="D31" s="37" t="s">
        <v>38</v>
      </c>
      <c r="E31" s="37" t="s">
        <v>39</v>
      </c>
      <c r="F31" s="38">
        <v>0.2</v>
      </c>
      <c r="G31" s="100" t="s">
        <v>40</v>
      </c>
      <c r="H31" s="254">
        <f>ROUND((SUM(BE100:BE101)+SUM(BE118:BE237)), 2)</f>
        <v>0</v>
      </c>
      <c r="I31" s="184"/>
      <c r="J31" s="184"/>
      <c r="K31" s="31"/>
      <c r="L31" s="31"/>
      <c r="M31" s="254">
        <f>ROUND(ROUND((SUM(BE100:BE101)+SUM(BE118:BE237)), 2)*F31, 2)</f>
        <v>0</v>
      </c>
      <c r="N31" s="184"/>
      <c r="O31" s="184"/>
      <c r="P31" s="184"/>
      <c r="Q31" s="31"/>
      <c r="R31" s="32"/>
    </row>
    <row r="32" spans="2:18" s="1" customFormat="1" ht="14.45" customHeight="1" x14ac:dyDescent="0.3">
      <c r="B32" s="30"/>
      <c r="C32" s="31"/>
      <c r="D32" s="31"/>
      <c r="E32" s="37" t="s">
        <v>41</v>
      </c>
      <c r="F32" s="38">
        <v>0.2</v>
      </c>
      <c r="G32" s="100" t="s">
        <v>40</v>
      </c>
      <c r="H32" s="254">
        <f>ROUND((SUM(BF100:BF101)+SUM(BF118:BF237)), 2)</f>
        <v>26746.71</v>
      </c>
      <c r="I32" s="184"/>
      <c r="J32" s="184"/>
      <c r="K32" s="31"/>
      <c r="L32" s="31"/>
      <c r="M32" s="254">
        <f>ROUND(ROUND((SUM(BF100:BF101)+SUM(BF118:BF237)), 2)*F32, 2)</f>
        <v>5349.34</v>
      </c>
      <c r="N32" s="184"/>
      <c r="O32" s="184"/>
      <c r="P32" s="184"/>
      <c r="Q32" s="31"/>
      <c r="R32" s="32"/>
    </row>
    <row r="33" spans="2:18" s="1" customFormat="1" ht="14.45" hidden="1" customHeight="1" x14ac:dyDescent="0.3">
      <c r="B33" s="30"/>
      <c r="C33" s="31"/>
      <c r="D33" s="31"/>
      <c r="E33" s="37" t="s">
        <v>42</v>
      </c>
      <c r="F33" s="38">
        <v>0.2</v>
      </c>
      <c r="G33" s="100" t="s">
        <v>40</v>
      </c>
      <c r="H33" s="254">
        <f>ROUND((SUM(BG100:BG101)+SUM(BG118:BG237)), 2)</f>
        <v>0</v>
      </c>
      <c r="I33" s="184"/>
      <c r="J33" s="184"/>
      <c r="K33" s="31"/>
      <c r="L33" s="31"/>
      <c r="M33" s="254">
        <v>0</v>
      </c>
      <c r="N33" s="184"/>
      <c r="O33" s="184"/>
      <c r="P33" s="184"/>
      <c r="Q33" s="31"/>
      <c r="R33" s="32"/>
    </row>
    <row r="34" spans="2:18" s="1" customFormat="1" ht="14.45" hidden="1" customHeight="1" x14ac:dyDescent="0.3">
      <c r="B34" s="30"/>
      <c r="C34" s="31"/>
      <c r="D34" s="31"/>
      <c r="E34" s="37" t="s">
        <v>43</v>
      </c>
      <c r="F34" s="38">
        <v>0.2</v>
      </c>
      <c r="G34" s="100" t="s">
        <v>40</v>
      </c>
      <c r="H34" s="254">
        <f>ROUND((SUM(BH100:BH101)+SUM(BH118:BH237)), 2)</f>
        <v>0</v>
      </c>
      <c r="I34" s="184"/>
      <c r="J34" s="184"/>
      <c r="K34" s="31"/>
      <c r="L34" s="31"/>
      <c r="M34" s="254">
        <v>0</v>
      </c>
      <c r="N34" s="184"/>
      <c r="O34" s="184"/>
      <c r="P34" s="184"/>
      <c r="Q34" s="31"/>
      <c r="R34" s="32"/>
    </row>
    <row r="35" spans="2:18" s="1" customFormat="1" ht="14.45" hidden="1" customHeight="1" x14ac:dyDescent="0.3">
      <c r="B35" s="30"/>
      <c r="C35" s="31"/>
      <c r="D35" s="31"/>
      <c r="E35" s="37" t="s">
        <v>44</v>
      </c>
      <c r="F35" s="38">
        <v>0</v>
      </c>
      <c r="G35" s="100" t="s">
        <v>40</v>
      </c>
      <c r="H35" s="254">
        <f>ROUND((SUM(BI100:BI101)+SUM(BI118:BI237)), 2)</f>
        <v>0</v>
      </c>
      <c r="I35" s="184"/>
      <c r="J35" s="184"/>
      <c r="K35" s="31"/>
      <c r="L35" s="31"/>
      <c r="M35" s="254">
        <v>0</v>
      </c>
      <c r="N35" s="184"/>
      <c r="O35" s="184"/>
      <c r="P35" s="184"/>
      <c r="Q35" s="31"/>
      <c r="R35" s="32"/>
    </row>
    <row r="36" spans="2:18" s="1" customFormat="1" ht="6.95" customHeight="1" x14ac:dyDescent="0.3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</row>
    <row r="37" spans="2:18" s="1" customFormat="1" ht="25.35" customHeight="1" x14ac:dyDescent="0.3">
      <c r="B37" s="30"/>
      <c r="C37" s="41"/>
      <c r="D37" s="42" t="s">
        <v>45</v>
      </c>
      <c r="E37" s="43"/>
      <c r="F37" s="43"/>
      <c r="G37" s="101" t="s">
        <v>46</v>
      </c>
      <c r="H37" s="44" t="s">
        <v>47</v>
      </c>
      <c r="I37" s="43"/>
      <c r="J37" s="43"/>
      <c r="K37" s="43"/>
      <c r="L37" s="213">
        <f>SUM(M29:M35)</f>
        <v>32096.05</v>
      </c>
      <c r="M37" s="193"/>
      <c r="N37" s="193"/>
      <c r="O37" s="193"/>
      <c r="P37" s="207"/>
      <c r="Q37" s="41"/>
      <c r="R37" s="32"/>
    </row>
    <row r="38" spans="2:18" s="1" customFormat="1" ht="14.45" customHeight="1" x14ac:dyDescent="0.3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/>
    </row>
    <row r="39" spans="2:18" s="1" customFormat="1" ht="14.45" customHeight="1" x14ac:dyDescent="0.3"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x14ac:dyDescent="0.3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</row>
    <row r="41" spans="2:18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2:18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18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ht="15" x14ac:dyDescent="0.3">
      <c r="B50" s="30"/>
      <c r="C50" s="31"/>
      <c r="D50" s="45" t="s">
        <v>48</v>
      </c>
      <c r="E50" s="46"/>
      <c r="F50" s="46"/>
      <c r="G50" s="46"/>
      <c r="H50" s="47"/>
      <c r="I50" s="31"/>
      <c r="J50" s="45" t="s">
        <v>49</v>
      </c>
      <c r="K50" s="46"/>
      <c r="L50" s="46"/>
      <c r="M50" s="46"/>
      <c r="N50" s="46"/>
      <c r="O50" s="46"/>
      <c r="P50" s="47"/>
      <c r="Q50" s="31"/>
      <c r="R50" s="32"/>
    </row>
    <row r="51" spans="2:18" x14ac:dyDescent="0.3">
      <c r="B51" s="20"/>
      <c r="C51" s="21"/>
      <c r="D51" s="48"/>
      <c r="E51" s="21"/>
      <c r="F51" s="21"/>
      <c r="G51" s="21"/>
      <c r="H51" s="49"/>
      <c r="I51" s="21"/>
      <c r="J51" s="48"/>
      <c r="K51" s="21"/>
      <c r="L51" s="21"/>
      <c r="M51" s="21"/>
      <c r="N51" s="21"/>
      <c r="O51" s="21"/>
      <c r="P51" s="49"/>
      <c r="Q51" s="21"/>
      <c r="R51" s="22"/>
    </row>
    <row r="52" spans="2:18" x14ac:dyDescent="0.3">
      <c r="B52" s="20"/>
      <c r="C52" s="21"/>
      <c r="D52" s="48"/>
      <c r="E52" s="21"/>
      <c r="F52" s="21"/>
      <c r="G52" s="21"/>
      <c r="H52" s="49"/>
      <c r="I52" s="21"/>
      <c r="J52" s="48"/>
      <c r="K52" s="21"/>
      <c r="L52" s="21"/>
      <c r="M52" s="21"/>
      <c r="N52" s="21"/>
      <c r="O52" s="21"/>
      <c r="P52" s="49"/>
      <c r="Q52" s="21"/>
      <c r="R52" s="22"/>
    </row>
    <row r="53" spans="2:18" x14ac:dyDescent="0.3">
      <c r="B53" s="20"/>
      <c r="C53" s="21"/>
      <c r="D53" s="48"/>
      <c r="E53" s="21"/>
      <c r="F53" s="21"/>
      <c r="G53" s="21"/>
      <c r="H53" s="49"/>
      <c r="I53" s="21"/>
      <c r="J53" s="48"/>
      <c r="K53" s="21"/>
      <c r="L53" s="21"/>
      <c r="M53" s="21"/>
      <c r="N53" s="21"/>
      <c r="O53" s="21"/>
      <c r="P53" s="49"/>
      <c r="Q53" s="21"/>
      <c r="R53" s="22"/>
    </row>
    <row r="54" spans="2:18" x14ac:dyDescent="0.3">
      <c r="B54" s="20"/>
      <c r="C54" s="21"/>
      <c r="D54" s="48"/>
      <c r="E54" s="21"/>
      <c r="F54" s="21"/>
      <c r="G54" s="21"/>
      <c r="H54" s="49"/>
      <c r="I54" s="21"/>
      <c r="J54" s="48"/>
      <c r="K54" s="21"/>
      <c r="L54" s="21"/>
      <c r="M54" s="21"/>
      <c r="N54" s="21"/>
      <c r="O54" s="21"/>
      <c r="P54" s="49"/>
      <c r="Q54" s="21"/>
      <c r="R54" s="22"/>
    </row>
    <row r="55" spans="2:18" x14ac:dyDescent="0.3">
      <c r="B55" s="20"/>
      <c r="C55" s="21"/>
      <c r="D55" s="48"/>
      <c r="E55" s="21"/>
      <c r="F55" s="21"/>
      <c r="G55" s="21"/>
      <c r="H55" s="49"/>
      <c r="I55" s="21"/>
      <c r="J55" s="48"/>
      <c r="K55" s="21"/>
      <c r="L55" s="21"/>
      <c r="M55" s="21"/>
      <c r="N55" s="21"/>
      <c r="O55" s="21"/>
      <c r="P55" s="49"/>
      <c r="Q55" s="21"/>
      <c r="R55" s="22"/>
    </row>
    <row r="56" spans="2:18" x14ac:dyDescent="0.3">
      <c r="B56" s="20"/>
      <c r="C56" s="21"/>
      <c r="D56" s="48"/>
      <c r="E56" s="21"/>
      <c r="F56" s="21"/>
      <c r="G56" s="21"/>
      <c r="H56" s="49"/>
      <c r="I56" s="21"/>
      <c r="J56" s="48"/>
      <c r="K56" s="21"/>
      <c r="L56" s="21"/>
      <c r="M56" s="21"/>
      <c r="N56" s="21"/>
      <c r="O56" s="21"/>
      <c r="P56" s="49"/>
      <c r="Q56" s="21"/>
      <c r="R56" s="22"/>
    </row>
    <row r="57" spans="2:18" x14ac:dyDescent="0.3">
      <c r="B57" s="20"/>
      <c r="C57" s="21"/>
      <c r="D57" s="48"/>
      <c r="E57" s="21"/>
      <c r="F57" s="21"/>
      <c r="G57" s="21"/>
      <c r="H57" s="49"/>
      <c r="I57" s="21"/>
      <c r="J57" s="48"/>
      <c r="K57" s="21"/>
      <c r="L57" s="21"/>
      <c r="M57" s="21"/>
      <c r="N57" s="21"/>
      <c r="O57" s="21"/>
      <c r="P57" s="49"/>
      <c r="Q57" s="21"/>
      <c r="R57" s="22"/>
    </row>
    <row r="58" spans="2:18" x14ac:dyDescent="0.3">
      <c r="B58" s="20"/>
      <c r="C58" s="21"/>
      <c r="D58" s="48"/>
      <c r="E58" s="21"/>
      <c r="F58" s="21"/>
      <c r="G58" s="21"/>
      <c r="H58" s="49"/>
      <c r="I58" s="21"/>
      <c r="J58" s="48"/>
      <c r="K58" s="21"/>
      <c r="L58" s="21"/>
      <c r="M58" s="21"/>
      <c r="N58" s="21"/>
      <c r="O58" s="21"/>
      <c r="P58" s="49"/>
      <c r="Q58" s="21"/>
      <c r="R58" s="22"/>
    </row>
    <row r="59" spans="2:18" s="1" customFormat="1" ht="15" x14ac:dyDescent="0.3">
      <c r="B59" s="30"/>
      <c r="C59" s="31"/>
      <c r="D59" s="50" t="s">
        <v>50</v>
      </c>
      <c r="E59" s="51"/>
      <c r="F59" s="51"/>
      <c r="G59" s="52" t="s">
        <v>51</v>
      </c>
      <c r="H59" s="53"/>
      <c r="I59" s="31"/>
      <c r="J59" s="50" t="s">
        <v>50</v>
      </c>
      <c r="K59" s="51"/>
      <c r="L59" s="51"/>
      <c r="M59" s="51"/>
      <c r="N59" s="52" t="s">
        <v>51</v>
      </c>
      <c r="O59" s="51"/>
      <c r="P59" s="53"/>
      <c r="Q59" s="31"/>
      <c r="R59" s="32"/>
    </row>
    <row r="60" spans="2:18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ht="15" x14ac:dyDescent="0.3">
      <c r="B61" s="30"/>
      <c r="C61" s="31"/>
      <c r="D61" s="45" t="s">
        <v>52</v>
      </c>
      <c r="E61" s="46"/>
      <c r="F61" s="46"/>
      <c r="G61" s="46"/>
      <c r="H61" s="47"/>
      <c r="I61" s="31"/>
      <c r="J61" s="45" t="s">
        <v>53</v>
      </c>
      <c r="K61" s="46"/>
      <c r="L61" s="46"/>
      <c r="M61" s="46"/>
      <c r="N61" s="46"/>
      <c r="O61" s="46"/>
      <c r="P61" s="47"/>
      <c r="Q61" s="31"/>
      <c r="R61" s="32"/>
    </row>
    <row r="62" spans="2:18" x14ac:dyDescent="0.3">
      <c r="B62" s="20"/>
      <c r="C62" s="21"/>
      <c r="D62" s="48"/>
      <c r="E62" s="21"/>
      <c r="F62" s="21"/>
      <c r="G62" s="21"/>
      <c r="H62" s="49"/>
      <c r="I62" s="21"/>
      <c r="J62" s="48"/>
      <c r="K62" s="21"/>
      <c r="L62" s="21"/>
      <c r="M62" s="21"/>
      <c r="N62" s="21"/>
      <c r="O62" s="21"/>
      <c r="P62" s="49"/>
      <c r="Q62" s="21"/>
      <c r="R62" s="22"/>
    </row>
    <row r="63" spans="2:18" x14ac:dyDescent="0.3">
      <c r="B63" s="20"/>
      <c r="C63" s="21"/>
      <c r="D63" s="48"/>
      <c r="E63" s="21"/>
      <c r="F63" s="21"/>
      <c r="G63" s="21"/>
      <c r="H63" s="49"/>
      <c r="I63" s="21"/>
      <c r="J63" s="48"/>
      <c r="K63" s="21"/>
      <c r="L63" s="21"/>
      <c r="M63" s="21"/>
      <c r="N63" s="21"/>
      <c r="O63" s="21"/>
      <c r="P63" s="49"/>
      <c r="Q63" s="21"/>
      <c r="R63" s="22"/>
    </row>
    <row r="64" spans="2:18" x14ac:dyDescent="0.3">
      <c r="B64" s="20"/>
      <c r="C64" s="21"/>
      <c r="D64" s="48"/>
      <c r="E64" s="21"/>
      <c r="F64" s="21"/>
      <c r="G64" s="21"/>
      <c r="H64" s="49"/>
      <c r="I64" s="21"/>
      <c r="J64" s="48"/>
      <c r="K64" s="21"/>
      <c r="L64" s="21"/>
      <c r="M64" s="21"/>
      <c r="N64" s="21"/>
      <c r="O64" s="21"/>
      <c r="P64" s="49"/>
      <c r="Q64" s="21"/>
      <c r="R64" s="22"/>
    </row>
    <row r="65" spans="2:21" x14ac:dyDescent="0.3">
      <c r="B65" s="20"/>
      <c r="C65" s="21"/>
      <c r="D65" s="48"/>
      <c r="E65" s="21"/>
      <c r="F65" s="21"/>
      <c r="G65" s="21"/>
      <c r="H65" s="49"/>
      <c r="I65" s="21"/>
      <c r="J65" s="48"/>
      <c r="K65" s="21"/>
      <c r="L65" s="21"/>
      <c r="M65" s="21"/>
      <c r="N65" s="21"/>
      <c r="O65" s="21"/>
      <c r="P65" s="49"/>
      <c r="Q65" s="21"/>
      <c r="R65" s="22"/>
    </row>
    <row r="66" spans="2:21" x14ac:dyDescent="0.3">
      <c r="B66" s="20"/>
      <c r="C66" s="21"/>
      <c r="D66" s="48"/>
      <c r="E66" s="21"/>
      <c r="F66" s="21"/>
      <c r="G66" s="21"/>
      <c r="H66" s="49"/>
      <c r="I66" s="21"/>
      <c r="J66" s="48"/>
      <c r="K66" s="21"/>
      <c r="L66" s="21"/>
      <c r="M66" s="21"/>
      <c r="N66" s="21"/>
      <c r="O66" s="21"/>
      <c r="P66" s="49"/>
      <c r="Q66" s="21"/>
      <c r="R66" s="22"/>
    </row>
    <row r="67" spans="2:21" x14ac:dyDescent="0.3">
      <c r="B67" s="20"/>
      <c r="C67" s="21"/>
      <c r="D67" s="48"/>
      <c r="E67" s="21"/>
      <c r="F67" s="21"/>
      <c r="G67" s="21"/>
      <c r="H67" s="49"/>
      <c r="I67" s="21"/>
      <c r="J67" s="48"/>
      <c r="K67" s="21"/>
      <c r="L67" s="21"/>
      <c r="M67" s="21"/>
      <c r="N67" s="21"/>
      <c r="O67" s="21"/>
      <c r="P67" s="49"/>
      <c r="Q67" s="21"/>
      <c r="R67" s="22"/>
    </row>
    <row r="68" spans="2:21" x14ac:dyDescent="0.3">
      <c r="B68" s="20"/>
      <c r="C68" s="21"/>
      <c r="D68" s="48"/>
      <c r="E68" s="21"/>
      <c r="F68" s="21"/>
      <c r="G68" s="21"/>
      <c r="H68" s="49"/>
      <c r="I68" s="21"/>
      <c r="J68" s="48"/>
      <c r="K68" s="21"/>
      <c r="L68" s="21"/>
      <c r="M68" s="21"/>
      <c r="N68" s="21"/>
      <c r="O68" s="21"/>
      <c r="P68" s="49"/>
      <c r="Q68" s="21"/>
      <c r="R68" s="22"/>
    </row>
    <row r="69" spans="2:21" x14ac:dyDescent="0.3">
      <c r="B69" s="20"/>
      <c r="C69" s="21"/>
      <c r="D69" s="48"/>
      <c r="E69" s="21"/>
      <c r="F69" s="21"/>
      <c r="G69" s="21"/>
      <c r="H69" s="49"/>
      <c r="I69" s="21"/>
      <c r="J69" s="48"/>
      <c r="K69" s="21"/>
      <c r="L69" s="21"/>
      <c r="M69" s="21"/>
      <c r="N69" s="21"/>
      <c r="O69" s="21"/>
      <c r="P69" s="49"/>
      <c r="Q69" s="21"/>
      <c r="R69" s="22"/>
    </row>
    <row r="70" spans="2:21" s="1" customFormat="1" ht="15" x14ac:dyDescent="0.3">
      <c r="B70" s="30"/>
      <c r="C70" s="31"/>
      <c r="D70" s="50" t="s">
        <v>50</v>
      </c>
      <c r="E70" s="51"/>
      <c r="F70" s="51"/>
      <c r="G70" s="52" t="s">
        <v>51</v>
      </c>
      <c r="H70" s="53"/>
      <c r="I70" s="31"/>
      <c r="J70" s="50" t="s">
        <v>50</v>
      </c>
      <c r="K70" s="51"/>
      <c r="L70" s="51"/>
      <c r="M70" s="51"/>
      <c r="N70" s="52" t="s">
        <v>51</v>
      </c>
      <c r="O70" s="51"/>
      <c r="P70" s="53"/>
      <c r="Q70" s="31"/>
      <c r="R70" s="32"/>
    </row>
    <row r="71" spans="2:21" s="1" customFormat="1" ht="14.4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21" s="1" customFormat="1" ht="6.95" customHeight="1" x14ac:dyDescent="0.3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4"/>
    </row>
    <row r="76" spans="2:21" s="1" customFormat="1" ht="36.950000000000003" customHeight="1" x14ac:dyDescent="0.3">
      <c r="B76" s="30"/>
      <c r="C76" s="196" t="s">
        <v>88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2"/>
      <c r="T76" s="105"/>
      <c r="U76" s="105"/>
    </row>
    <row r="77" spans="2:21" s="1" customFormat="1" ht="6.95" customHeight="1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  <c r="T77" s="105"/>
      <c r="U77" s="105"/>
    </row>
    <row r="78" spans="2:21" s="1" customFormat="1" ht="36.950000000000003" customHeight="1" x14ac:dyDescent="0.3">
      <c r="B78" s="30"/>
      <c r="C78" s="64" t="s">
        <v>13</v>
      </c>
      <c r="D78" s="31"/>
      <c r="E78" s="31"/>
      <c r="F78" s="197" t="str">
        <f>F6</f>
        <v>Chodník v obci Nová Lesná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31"/>
      <c r="R78" s="32"/>
      <c r="T78" s="105"/>
      <c r="U78" s="105"/>
    </row>
    <row r="79" spans="2:21" s="1" customFormat="1" ht="6.95" customHeight="1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2"/>
      <c r="T79" s="105"/>
      <c r="U79" s="105"/>
    </row>
    <row r="80" spans="2:21" s="1" customFormat="1" ht="18" customHeight="1" x14ac:dyDescent="0.3">
      <c r="B80" s="30"/>
      <c r="C80" s="27" t="s">
        <v>18</v>
      </c>
      <c r="D80" s="31"/>
      <c r="E80" s="31"/>
      <c r="F80" s="25" t="str">
        <f>F8</f>
        <v>Nová Lesná</v>
      </c>
      <c r="G80" s="31"/>
      <c r="H80" s="31"/>
      <c r="I80" s="31"/>
      <c r="J80" s="31"/>
      <c r="K80" s="27" t="s">
        <v>20</v>
      </c>
      <c r="L80" s="31"/>
      <c r="M80" s="251" t="str">
        <f>IF(O8="","",O8)</f>
        <v>29. 5. 2018</v>
      </c>
      <c r="N80" s="184"/>
      <c r="O80" s="184"/>
      <c r="P80" s="184"/>
      <c r="Q80" s="31"/>
      <c r="R80" s="32"/>
      <c r="T80" s="105"/>
      <c r="U80" s="105"/>
    </row>
    <row r="81" spans="2:47" s="1" customFormat="1" ht="6.95" customHeight="1" x14ac:dyDescent="0.3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2"/>
      <c r="T81" s="105"/>
      <c r="U81" s="105"/>
    </row>
    <row r="82" spans="2:47" s="1" customFormat="1" ht="15" x14ac:dyDescent="0.3">
      <c r="B82" s="30"/>
      <c r="C82" s="27" t="s">
        <v>22</v>
      </c>
      <c r="D82" s="31"/>
      <c r="E82" s="31"/>
      <c r="F82" s="25" t="str">
        <f>E11</f>
        <v>Obec Nová Lesná</v>
      </c>
      <c r="G82" s="31"/>
      <c r="H82" s="31"/>
      <c r="I82" s="31"/>
      <c r="J82" s="31"/>
      <c r="K82" s="27" t="s">
        <v>28</v>
      </c>
      <c r="L82" s="31"/>
      <c r="M82" s="210" t="str">
        <f>E17</f>
        <v xml:space="preserve"> Ing. Žák</v>
      </c>
      <c r="N82" s="184"/>
      <c r="O82" s="184"/>
      <c r="P82" s="184"/>
      <c r="Q82" s="184"/>
      <c r="R82" s="32"/>
      <c r="T82" s="105"/>
      <c r="U82" s="105"/>
    </row>
    <row r="83" spans="2:47" s="1" customFormat="1" ht="14.45" customHeight="1" x14ac:dyDescent="0.3">
      <c r="B83" s="30"/>
      <c r="C83" s="27" t="s">
        <v>26</v>
      </c>
      <c r="D83" s="31"/>
      <c r="E83" s="31"/>
      <c r="F83" s="25" t="str">
        <f>IF(E14="","",E14)</f>
        <v xml:space="preserve"> </v>
      </c>
      <c r="G83" s="31"/>
      <c r="H83" s="31"/>
      <c r="I83" s="31"/>
      <c r="J83" s="31"/>
      <c r="K83" s="27" t="s">
        <v>32</v>
      </c>
      <c r="L83" s="31"/>
      <c r="M83" s="210" t="str">
        <f>E20</f>
        <v xml:space="preserve"> Automotion s.r.o.</v>
      </c>
      <c r="N83" s="184"/>
      <c r="O83" s="184"/>
      <c r="P83" s="184"/>
      <c r="Q83" s="184"/>
      <c r="R83" s="32"/>
      <c r="T83" s="105"/>
      <c r="U83" s="105"/>
    </row>
    <row r="84" spans="2:47" s="1" customFormat="1" ht="10.35" customHeight="1" x14ac:dyDescent="0.3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  <c r="T84" s="105"/>
      <c r="U84" s="105"/>
    </row>
    <row r="85" spans="2:47" s="1" customFormat="1" ht="29.25" customHeight="1" x14ac:dyDescent="0.3">
      <c r="B85" s="30"/>
      <c r="C85" s="253" t="s">
        <v>89</v>
      </c>
      <c r="D85" s="247"/>
      <c r="E85" s="247"/>
      <c r="F85" s="247"/>
      <c r="G85" s="247"/>
      <c r="H85" s="41"/>
      <c r="I85" s="41"/>
      <c r="J85" s="41"/>
      <c r="K85" s="41"/>
      <c r="L85" s="41"/>
      <c r="M85" s="41"/>
      <c r="N85" s="253" t="s">
        <v>90</v>
      </c>
      <c r="O85" s="184"/>
      <c r="P85" s="184"/>
      <c r="Q85" s="184"/>
      <c r="R85" s="32"/>
      <c r="T85" s="105"/>
      <c r="U85" s="105"/>
    </row>
    <row r="86" spans="2:47" s="1" customFormat="1" ht="10.35" customHeight="1" x14ac:dyDescent="0.3"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  <c r="T86" s="105"/>
      <c r="U86" s="105"/>
    </row>
    <row r="87" spans="2:47" s="1" customFormat="1" ht="29.25" customHeight="1" x14ac:dyDescent="0.3">
      <c r="B87" s="30"/>
      <c r="C87" s="106" t="s">
        <v>91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183">
        <f>N118</f>
        <v>26746.712</v>
      </c>
      <c r="O87" s="184"/>
      <c r="P87" s="184"/>
      <c r="Q87" s="184"/>
      <c r="R87" s="32"/>
      <c r="T87" s="105"/>
      <c r="U87" s="105"/>
      <c r="AU87" s="16" t="s">
        <v>92</v>
      </c>
    </row>
    <row r="88" spans="2:47" s="6" customFormat="1" ht="24.95" customHeight="1" x14ac:dyDescent="0.3">
      <c r="B88" s="107"/>
      <c r="C88" s="108"/>
      <c r="D88" s="109" t="s">
        <v>93</v>
      </c>
      <c r="E88" s="108"/>
      <c r="F88" s="108"/>
      <c r="G88" s="108"/>
      <c r="H88" s="108"/>
      <c r="I88" s="108"/>
      <c r="J88" s="108"/>
      <c r="K88" s="108"/>
      <c r="L88" s="108"/>
      <c r="M88" s="108"/>
      <c r="N88" s="244">
        <f>N119</f>
        <v>0</v>
      </c>
      <c r="O88" s="245"/>
      <c r="P88" s="245"/>
      <c r="Q88" s="245"/>
      <c r="R88" s="110"/>
      <c r="T88" s="111"/>
      <c r="U88" s="111"/>
    </row>
    <row r="89" spans="2:47" s="6" customFormat="1" ht="24.95" customHeight="1" x14ac:dyDescent="0.3">
      <c r="B89" s="107"/>
      <c r="C89" s="108"/>
      <c r="D89" s="109" t="s">
        <v>94</v>
      </c>
      <c r="E89" s="108"/>
      <c r="F89" s="108"/>
      <c r="G89" s="108"/>
      <c r="H89" s="108"/>
      <c r="I89" s="108"/>
      <c r="J89" s="108"/>
      <c r="K89" s="108"/>
      <c r="L89" s="108"/>
      <c r="M89" s="108"/>
      <c r="N89" s="244">
        <f>N120</f>
        <v>26346.712</v>
      </c>
      <c r="O89" s="245"/>
      <c r="P89" s="245"/>
      <c r="Q89" s="245"/>
      <c r="R89" s="110"/>
      <c r="T89" s="111"/>
      <c r="U89" s="111"/>
    </row>
    <row r="90" spans="2:47" s="7" customFormat="1" ht="19.899999999999999" customHeight="1" x14ac:dyDescent="0.3">
      <c r="B90" s="112"/>
      <c r="C90" s="113"/>
      <c r="D90" s="114" t="s">
        <v>95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42">
        <f>N121</f>
        <v>3222.7899999999995</v>
      </c>
      <c r="O90" s="243"/>
      <c r="P90" s="243"/>
      <c r="Q90" s="243"/>
      <c r="R90" s="115"/>
      <c r="T90" s="116"/>
      <c r="U90" s="116"/>
    </row>
    <row r="91" spans="2:47" s="7" customFormat="1" ht="19.899999999999999" customHeight="1" x14ac:dyDescent="0.3">
      <c r="B91" s="112"/>
      <c r="C91" s="113"/>
      <c r="D91" s="114" t="s">
        <v>96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42">
        <f>N155</f>
        <v>667.755</v>
      </c>
      <c r="O91" s="243"/>
      <c r="P91" s="243"/>
      <c r="Q91" s="243"/>
      <c r="R91" s="115"/>
      <c r="T91" s="116"/>
      <c r="U91" s="116"/>
    </row>
    <row r="92" spans="2:47" s="7" customFormat="1" ht="19.899999999999999" customHeight="1" x14ac:dyDescent="0.3">
      <c r="B92" s="112"/>
      <c r="C92" s="113"/>
      <c r="D92" s="114" t="s">
        <v>97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42">
        <f>N158</f>
        <v>7818.6030000000001</v>
      </c>
      <c r="O92" s="243"/>
      <c r="P92" s="243"/>
      <c r="Q92" s="243"/>
      <c r="R92" s="115"/>
      <c r="T92" s="116"/>
      <c r="U92" s="116"/>
    </row>
    <row r="93" spans="2:47" s="7" customFormat="1" ht="19.899999999999999" customHeight="1" x14ac:dyDescent="0.3">
      <c r="B93" s="112"/>
      <c r="C93" s="113"/>
      <c r="D93" s="114" t="s">
        <v>98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42">
        <f>N171</f>
        <v>4357.7570000000005</v>
      </c>
      <c r="O93" s="243"/>
      <c r="P93" s="243"/>
      <c r="Q93" s="243"/>
      <c r="R93" s="115"/>
      <c r="T93" s="116"/>
      <c r="U93" s="116"/>
    </row>
    <row r="94" spans="2:47" s="7" customFormat="1" ht="19.899999999999999" customHeight="1" x14ac:dyDescent="0.3">
      <c r="B94" s="112"/>
      <c r="C94" s="113"/>
      <c r="D94" s="114" t="s">
        <v>99</v>
      </c>
      <c r="E94" s="113"/>
      <c r="F94" s="113"/>
      <c r="G94" s="113"/>
      <c r="H94" s="113"/>
      <c r="I94" s="113"/>
      <c r="J94" s="113"/>
      <c r="K94" s="113"/>
      <c r="L94" s="113"/>
      <c r="M94" s="113"/>
      <c r="N94" s="242">
        <f>N208</f>
        <v>8411.7709999999988</v>
      </c>
      <c r="O94" s="243"/>
      <c r="P94" s="243"/>
      <c r="Q94" s="243"/>
      <c r="R94" s="115"/>
      <c r="T94" s="116"/>
      <c r="U94" s="116"/>
    </row>
    <row r="95" spans="2:47" s="7" customFormat="1" ht="19.899999999999999" customHeight="1" x14ac:dyDescent="0.3">
      <c r="B95" s="112"/>
      <c r="C95" s="113"/>
      <c r="D95" s="114" t="s">
        <v>100</v>
      </c>
      <c r="E95" s="113"/>
      <c r="F95" s="113"/>
      <c r="G95" s="113"/>
      <c r="H95" s="113"/>
      <c r="I95" s="113"/>
      <c r="J95" s="113"/>
      <c r="K95" s="113"/>
      <c r="L95" s="113"/>
      <c r="M95" s="113"/>
      <c r="N95" s="242">
        <f>N231</f>
        <v>1868.0360000000001</v>
      </c>
      <c r="O95" s="243"/>
      <c r="P95" s="243"/>
      <c r="Q95" s="243"/>
      <c r="R95" s="115"/>
      <c r="T95" s="116"/>
      <c r="U95" s="116"/>
    </row>
    <row r="96" spans="2:47" s="6" customFormat="1" ht="24.95" customHeight="1" x14ac:dyDescent="0.3">
      <c r="B96" s="107"/>
      <c r="C96" s="108"/>
      <c r="D96" s="109" t="s">
        <v>101</v>
      </c>
      <c r="E96" s="108"/>
      <c r="F96" s="108"/>
      <c r="G96" s="108"/>
      <c r="H96" s="108"/>
      <c r="I96" s="108"/>
      <c r="J96" s="108"/>
      <c r="K96" s="108"/>
      <c r="L96" s="108"/>
      <c r="M96" s="108"/>
      <c r="N96" s="244">
        <f>N233</f>
        <v>400</v>
      </c>
      <c r="O96" s="245"/>
      <c r="P96" s="245"/>
      <c r="Q96" s="245"/>
      <c r="R96" s="110"/>
      <c r="T96" s="111"/>
      <c r="U96" s="111"/>
    </row>
    <row r="97" spans="2:21" s="7" customFormat="1" ht="19.899999999999999" customHeight="1" x14ac:dyDescent="0.3">
      <c r="B97" s="112"/>
      <c r="C97" s="113"/>
      <c r="D97" s="114" t="s">
        <v>102</v>
      </c>
      <c r="E97" s="113"/>
      <c r="F97" s="113"/>
      <c r="G97" s="113"/>
      <c r="H97" s="113"/>
      <c r="I97" s="113"/>
      <c r="J97" s="113"/>
      <c r="K97" s="113"/>
      <c r="L97" s="113"/>
      <c r="M97" s="113"/>
      <c r="N97" s="242">
        <f>N234</f>
        <v>250</v>
      </c>
      <c r="O97" s="243"/>
      <c r="P97" s="243"/>
      <c r="Q97" s="243"/>
      <c r="R97" s="115"/>
      <c r="T97" s="116"/>
      <c r="U97" s="116"/>
    </row>
    <row r="98" spans="2:21" s="7" customFormat="1" ht="19.899999999999999" customHeight="1" x14ac:dyDescent="0.3">
      <c r="B98" s="112"/>
      <c r="C98" s="113"/>
      <c r="D98" s="114" t="s">
        <v>103</v>
      </c>
      <c r="E98" s="113"/>
      <c r="F98" s="113"/>
      <c r="G98" s="113"/>
      <c r="H98" s="113"/>
      <c r="I98" s="113"/>
      <c r="J98" s="113"/>
      <c r="K98" s="113"/>
      <c r="L98" s="113"/>
      <c r="M98" s="113"/>
      <c r="N98" s="242">
        <f>N236</f>
        <v>150</v>
      </c>
      <c r="O98" s="243"/>
      <c r="P98" s="243"/>
      <c r="Q98" s="243"/>
      <c r="R98" s="115"/>
      <c r="T98" s="116"/>
      <c r="U98" s="116"/>
    </row>
    <row r="99" spans="2:21" s="1" customFormat="1" ht="21.75" customHeight="1" x14ac:dyDescent="0.3"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2"/>
      <c r="T99" s="105"/>
      <c r="U99" s="105"/>
    </row>
    <row r="100" spans="2:21" s="1" customFormat="1" ht="29.25" customHeight="1" x14ac:dyDescent="0.3">
      <c r="B100" s="30"/>
      <c r="C100" s="106" t="s">
        <v>104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246">
        <v>0</v>
      </c>
      <c r="O100" s="184"/>
      <c r="P100" s="184"/>
      <c r="Q100" s="184"/>
      <c r="R100" s="32"/>
      <c r="T100" s="117"/>
      <c r="U100" s="118" t="s">
        <v>38</v>
      </c>
    </row>
    <row r="101" spans="2:21" s="1" customFormat="1" ht="18" customHeight="1" x14ac:dyDescent="0.3"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2"/>
      <c r="T101" s="105"/>
      <c r="U101" s="105"/>
    </row>
    <row r="102" spans="2:21" s="1" customFormat="1" ht="29.25" customHeight="1" x14ac:dyDescent="0.3">
      <c r="B102" s="30"/>
      <c r="C102" s="97" t="s">
        <v>83</v>
      </c>
      <c r="D102" s="41"/>
      <c r="E102" s="41"/>
      <c r="F102" s="41"/>
      <c r="G102" s="41"/>
      <c r="H102" s="41"/>
      <c r="I102" s="41"/>
      <c r="J102" s="41"/>
      <c r="K102" s="41"/>
      <c r="L102" s="185">
        <f>ROUND(SUM(N87+N100),2)</f>
        <v>26746.71</v>
      </c>
      <c r="M102" s="247"/>
      <c r="N102" s="247"/>
      <c r="O102" s="247"/>
      <c r="P102" s="247"/>
      <c r="Q102" s="247"/>
      <c r="R102" s="32"/>
      <c r="T102" s="105"/>
      <c r="U102" s="105"/>
    </row>
    <row r="103" spans="2:21" s="1" customFormat="1" ht="6.95" customHeight="1" x14ac:dyDescent="0.3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6"/>
      <c r="T103" s="105"/>
      <c r="U103" s="105"/>
    </row>
    <row r="107" spans="2:21" s="1" customFormat="1" ht="6.95" customHeight="1" x14ac:dyDescent="0.3"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9"/>
    </row>
    <row r="108" spans="2:21" s="1" customFormat="1" ht="36.950000000000003" customHeight="1" x14ac:dyDescent="0.3">
      <c r="B108" s="30"/>
      <c r="C108" s="196" t="s">
        <v>105</v>
      </c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32"/>
    </row>
    <row r="109" spans="2:21" s="1" customFormat="1" ht="6.95" customHeight="1" x14ac:dyDescent="0.3"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2"/>
    </row>
    <row r="110" spans="2:21" s="1" customFormat="1" ht="36.950000000000003" customHeight="1" x14ac:dyDescent="0.3">
      <c r="B110" s="30"/>
      <c r="C110" s="64" t="s">
        <v>13</v>
      </c>
      <c r="D110" s="31"/>
      <c r="E110" s="31"/>
      <c r="F110" s="197" t="str">
        <f>F6</f>
        <v>Chodník v obci Nová Lesná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31"/>
      <c r="R110" s="32"/>
    </row>
    <row r="111" spans="2:21" s="1" customFormat="1" ht="6.95" customHeight="1" x14ac:dyDescent="0.3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</row>
    <row r="112" spans="2:21" s="1" customFormat="1" ht="18" customHeight="1" x14ac:dyDescent="0.3">
      <c r="B112" s="30"/>
      <c r="C112" s="27" t="s">
        <v>18</v>
      </c>
      <c r="D112" s="31"/>
      <c r="E112" s="31"/>
      <c r="F112" s="25" t="str">
        <f>F8</f>
        <v>Nová Lesná</v>
      </c>
      <c r="G112" s="31"/>
      <c r="H112" s="31"/>
      <c r="I112" s="31"/>
      <c r="J112" s="31"/>
      <c r="K112" s="27" t="s">
        <v>20</v>
      </c>
      <c r="L112" s="31"/>
      <c r="M112" s="251" t="str">
        <f>IF(O8="","",O8)</f>
        <v>29. 5. 2018</v>
      </c>
      <c r="N112" s="184"/>
      <c r="O112" s="184"/>
      <c r="P112" s="184"/>
      <c r="Q112" s="31"/>
      <c r="R112" s="32"/>
    </row>
    <row r="113" spans="2:65" s="1" customFormat="1" ht="6.95" customHeight="1" x14ac:dyDescent="0.3"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2"/>
    </row>
    <row r="114" spans="2:65" s="1" customFormat="1" ht="15" x14ac:dyDescent="0.3">
      <c r="B114" s="30"/>
      <c r="C114" s="27" t="s">
        <v>22</v>
      </c>
      <c r="D114" s="31"/>
      <c r="E114" s="31"/>
      <c r="F114" s="25" t="str">
        <f>E11</f>
        <v>Obec Nová Lesná</v>
      </c>
      <c r="G114" s="31"/>
      <c r="H114" s="31"/>
      <c r="I114" s="31"/>
      <c r="J114" s="31"/>
      <c r="K114" s="27" t="s">
        <v>28</v>
      </c>
      <c r="L114" s="31"/>
      <c r="M114" s="210" t="str">
        <f>E17</f>
        <v xml:space="preserve"> Ing. Žák</v>
      </c>
      <c r="N114" s="184"/>
      <c r="O114" s="184"/>
      <c r="P114" s="184"/>
      <c r="Q114" s="184"/>
      <c r="R114" s="32"/>
    </row>
    <row r="115" spans="2:65" s="1" customFormat="1" ht="14.45" customHeight="1" x14ac:dyDescent="0.3">
      <c r="B115" s="30"/>
      <c r="C115" s="27" t="s">
        <v>26</v>
      </c>
      <c r="D115" s="31"/>
      <c r="E115" s="31"/>
      <c r="F115" s="25" t="str">
        <f>IF(E14="","",E14)</f>
        <v xml:space="preserve"> </v>
      </c>
      <c r="G115" s="31"/>
      <c r="H115" s="31"/>
      <c r="I115" s="31"/>
      <c r="J115" s="31"/>
      <c r="K115" s="27" t="s">
        <v>32</v>
      </c>
      <c r="L115" s="31"/>
      <c r="M115" s="210" t="str">
        <f>E20</f>
        <v xml:space="preserve"> Automotion s.r.o.</v>
      </c>
      <c r="N115" s="184"/>
      <c r="O115" s="184"/>
      <c r="P115" s="184"/>
      <c r="Q115" s="184"/>
      <c r="R115" s="32"/>
    </row>
    <row r="116" spans="2:65" s="1" customFormat="1" ht="10.35" customHeight="1" x14ac:dyDescent="0.3"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2"/>
    </row>
    <row r="117" spans="2:65" s="8" customFormat="1" ht="29.25" customHeight="1" x14ac:dyDescent="0.3">
      <c r="B117" s="119"/>
      <c r="C117" s="120" t="s">
        <v>106</v>
      </c>
      <c r="D117" s="121" t="s">
        <v>107</v>
      </c>
      <c r="E117" s="121" t="s">
        <v>56</v>
      </c>
      <c r="F117" s="248" t="s">
        <v>108</v>
      </c>
      <c r="G117" s="249"/>
      <c r="H117" s="249"/>
      <c r="I117" s="249"/>
      <c r="J117" s="121" t="s">
        <v>109</v>
      </c>
      <c r="K117" s="121" t="s">
        <v>110</v>
      </c>
      <c r="L117" s="252" t="s">
        <v>111</v>
      </c>
      <c r="M117" s="249"/>
      <c r="N117" s="248" t="s">
        <v>90</v>
      </c>
      <c r="O117" s="249"/>
      <c r="P117" s="249"/>
      <c r="Q117" s="250"/>
      <c r="R117" s="122"/>
      <c r="T117" s="74" t="s">
        <v>112</v>
      </c>
      <c r="U117" s="75" t="s">
        <v>38</v>
      </c>
      <c r="V117" s="75" t="s">
        <v>113</v>
      </c>
      <c r="W117" s="75" t="s">
        <v>114</v>
      </c>
      <c r="X117" s="75" t="s">
        <v>115</v>
      </c>
      <c r="Y117" s="75" t="s">
        <v>116</v>
      </c>
      <c r="Z117" s="75" t="s">
        <v>117</v>
      </c>
      <c r="AA117" s="76" t="s">
        <v>118</v>
      </c>
    </row>
    <row r="118" spans="2:65" s="1" customFormat="1" ht="29.25" customHeight="1" x14ac:dyDescent="0.35">
      <c r="B118" s="30"/>
      <c r="C118" s="78" t="s">
        <v>86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233">
        <f>BK118</f>
        <v>26746.712</v>
      </c>
      <c r="O118" s="234"/>
      <c r="P118" s="234"/>
      <c r="Q118" s="234"/>
      <c r="R118" s="32"/>
      <c r="T118" s="77"/>
      <c r="U118" s="46"/>
      <c r="V118" s="46"/>
      <c r="W118" s="123">
        <f>W119+W120+W233</f>
        <v>816.28101839999999</v>
      </c>
      <c r="X118" s="46"/>
      <c r="Y118" s="123">
        <f>Y119+Y120+Y233</f>
        <v>302.51189237000006</v>
      </c>
      <c r="Z118" s="46"/>
      <c r="AA118" s="124">
        <f>AA119+AA120+AA233</f>
        <v>39.376080000000002</v>
      </c>
      <c r="AT118" s="16" t="s">
        <v>73</v>
      </c>
      <c r="AU118" s="16" t="s">
        <v>92</v>
      </c>
      <c r="BK118" s="125">
        <f>BK119+BK120+BK233</f>
        <v>26746.712</v>
      </c>
    </row>
    <row r="119" spans="2:65" s="9" customFormat="1" ht="37.35" customHeight="1" x14ac:dyDescent="0.35">
      <c r="B119" s="126"/>
      <c r="C119" s="127"/>
      <c r="D119" s="128" t="s">
        <v>93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235">
        <f>BK119</f>
        <v>0</v>
      </c>
      <c r="O119" s="236"/>
      <c r="P119" s="236"/>
      <c r="Q119" s="236"/>
      <c r="R119" s="129"/>
      <c r="T119" s="130"/>
      <c r="U119" s="127"/>
      <c r="V119" s="127"/>
      <c r="W119" s="131">
        <v>0</v>
      </c>
      <c r="X119" s="127"/>
      <c r="Y119" s="131">
        <v>0</v>
      </c>
      <c r="Z119" s="127"/>
      <c r="AA119" s="132">
        <v>0</v>
      </c>
      <c r="AR119" s="133" t="s">
        <v>78</v>
      </c>
      <c r="AT119" s="134" t="s">
        <v>73</v>
      </c>
      <c r="AU119" s="134" t="s">
        <v>74</v>
      </c>
      <c r="AY119" s="133" t="s">
        <v>119</v>
      </c>
      <c r="BK119" s="135">
        <v>0</v>
      </c>
    </row>
    <row r="120" spans="2:65" s="9" customFormat="1" ht="24.95" customHeight="1" x14ac:dyDescent="0.35">
      <c r="B120" s="126"/>
      <c r="C120" s="127"/>
      <c r="D120" s="128" t="s">
        <v>94</v>
      </c>
      <c r="E120" s="128"/>
      <c r="F120" s="128"/>
      <c r="G120" s="128"/>
      <c r="H120" s="128"/>
      <c r="I120" s="128"/>
      <c r="J120" s="128"/>
      <c r="K120" s="128"/>
      <c r="L120" s="128"/>
      <c r="M120" s="128"/>
      <c r="N120" s="235">
        <f>BK120</f>
        <v>26346.712</v>
      </c>
      <c r="O120" s="236"/>
      <c r="P120" s="236"/>
      <c r="Q120" s="236"/>
      <c r="R120" s="129"/>
      <c r="T120" s="130"/>
      <c r="U120" s="127"/>
      <c r="V120" s="127"/>
      <c r="W120" s="131">
        <f>W121+W155+W158+W171+W208+W231</f>
        <v>816.28101839999999</v>
      </c>
      <c r="X120" s="127"/>
      <c r="Y120" s="131">
        <f>Y121+Y155+Y158+Y171+Y208+Y231</f>
        <v>302.51189237000006</v>
      </c>
      <c r="Z120" s="127"/>
      <c r="AA120" s="132">
        <f>AA121+AA155+AA158+AA171+AA208+AA231</f>
        <v>39.376080000000002</v>
      </c>
      <c r="AR120" s="133" t="s">
        <v>78</v>
      </c>
      <c r="AT120" s="134" t="s">
        <v>73</v>
      </c>
      <c r="AU120" s="134" t="s">
        <v>74</v>
      </c>
      <c r="AY120" s="133" t="s">
        <v>119</v>
      </c>
      <c r="BK120" s="135">
        <f>BK121+BK155+BK158+BK171+BK208+BK231</f>
        <v>26346.712</v>
      </c>
    </row>
    <row r="121" spans="2:65" s="9" customFormat="1" ht="19.899999999999999" customHeight="1" x14ac:dyDescent="0.3">
      <c r="B121" s="126"/>
      <c r="C121" s="127"/>
      <c r="D121" s="136" t="s">
        <v>95</v>
      </c>
      <c r="E121" s="136"/>
      <c r="F121" s="136"/>
      <c r="G121" s="136"/>
      <c r="H121" s="136"/>
      <c r="I121" s="136"/>
      <c r="J121" s="136"/>
      <c r="K121" s="136"/>
      <c r="L121" s="136"/>
      <c r="M121" s="136"/>
      <c r="N121" s="218">
        <f>BK121</f>
        <v>3222.7899999999995</v>
      </c>
      <c r="O121" s="219"/>
      <c r="P121" s="219"/>
      <c r="Q121" s="219"/>
      <c r="R121" s="129"/>
      <c r="T121" s="130"/>
      <c r="U121" s="127"/>
      <c r="V121" s="127"/>
      <c r="W121" s="131">
        <f>SUM(W122:W154)</f>
        <v>251.42904300000001</v>
      </c>
      <c r="X121" s="127"/>
      <c r="Y121" s="131">
        <f>SUM(Y122:Y154)</f>
        <v>0.01</v>
      </c>
      <c r="Z121" s="127"/>
      <c r="AA121" s="132">
        <f>SUM(AA122:AA154)</f>
        <v>39.376080000000002</v>
      </c>
      <c r="AR121" s="133" t="s">
        <v>78</v>
      </c>
      <c r="AT121" s="134" t="s">
        <v>73</v>
      </c>
      <c r="AU121" s="134" t="s">
        <v>78</v>
      </c>
      <c r="AY121" s="133" t="s">
        <v>119</v>
      </c>
      <c r="BK121" s="135">
        <f>SUM(BK122:BK154)</f>
        <v>3222.7899999999995</v>
      </c>
    </row>
    <row r="122" spans="2:65" s="1" customFormat="1" ht="44.25" customHeight="1" x14ac:dyDescent="0.3">
      <c r="B122" s="30"/>
      <c r="C122" s="137" t="s">
        <v>78</v>
      </c>
      <c r="D122" s="137" t="s">
        <v>120</v>
      </c>
      <c r="E122" s="138" t="s">
        <v>121</v>
      </c>
      <c r="F122" s="222" t="s">
        <v>122</v>
      </c>
      <c r="G122" s="223"/>
      <c r="H122" s="223"/>
      <c r="I122" s="223"/>
      <c r="J122" s="139" t="s">
        <v>123</v>
      </c>
      <c r="K122" s="140">
        <v>96.51</v>
      </c>
      <c r="L122" s="224">
        <v>1.2909999999999999</v>
      </c>
      <c r="M122" s="223"/>
      <c r="N122" s="224">
        <f>ROUND(L122*K122,3)</f>
        <v>124.59399999999999</v>
      </c>
      <c r="O122" s="223"/>
      <c r="P122" s="223"/>
      <c r="Q122" s="223"/>
      <c r="R122" s="32"/>
      <c r="T122" s="141" t="s">
        <v>16</v>
      </c>
      <c r="U122" s="39" t="s">
        <v>41</v>
      </c>
      <c r="V122" s="142">
        <v>6.0999999999999999E-2</v>
      </c>
      <c r="W122" s="142">
        <f>V122*K122</f>
        <v>5.8871099999999998</v>
      </c>
      <c r="X122" s="142">
        <v>0</v>
      </c>
      <c r="Y122" s="142">
        <f>X122*K122</f>
        <v>0</v>
      </c>
      <c r="Z122" s="142">
        <v>0.40799999999999997</v>
      </c>
      <c r="AA122" s="143">
        <f>Z122*K122</f>
        <v>39.376080000000002</v>
      </c>
      <c r="AR122" s="16" t="s">
        <v>124</v>
      </c>
      <c r="AT122" s="16" t="s">
        <v>120</v>
      </c>
      <c r="AU122" s="16" t="s">
        <v>125</v>
      </c>
      <c r="AY122" s="16" t="s">
        <v>119</v>
      </c>
      <c r="BE122" s="144">
        <f>IF(U122="základná",N122,0)</f>
        <v>0</v>
      </c>
      <c r="BF122" s="144">
        <f>IF(U122="znížená",N122,0)</f>
        <v>124.59399999999999</v>
      </c>
      <c r="BG122" s="144">
        <f>IF(U122="zákl. prenesená",N122,0)</f>
        <v>0</v>
      </c>
      <c r="BH122" s="144">
        <f>IF(U122="zníž. prenesená",N122,0)</f>
        <v>0</v>
      </c>
      <c r="BI122" s="144">
        <f>IF(U122="nulová",N122,0)</f>
        <v>0</v>
      </c>
      <c r="BJ122" s="16" t="s">
        <v>125</v>
      </c>
      <c r="BK122" s="145">
        <f>ROUND(L122*K122,3)</f>
        <v>124.59399999999999</v>
      </c>
      <c r="BL122" s="16" t="s">
        <v>124</v>
      </c>
      <c r="BM122" s="16" t="s">
        <v>126</v>
      </c>
    </row>
    <row r="123" spans="2:65" s="10" customFormat="1" ht="22.5" customHeight="1" x14ac:dyDescent="0.3">
      <c r="B123" s="146"/>
      <c r="C123" s="147"/>
      <c r="D123" s="147"/>
      <c r="E123" s="148" t="s">
        <v>16</v>
      </c>
      <c r="F123" s="241" t="s">
        <v>127</v>
      </c>
      <c r="G123" s="231"/>
      <c r="H123" s="231"/>
      <c r="I123" s="231"/>
      <c r="J123" s="147"/>
      <c r="K123" s="149">
        <v>96.51</v>
      </c>
      <c r="L123" s="147"/>
      <c r="M123" s="147"/>
      <c r="N123" s="147"/>
      <c r="O123" s="147"/>
      <c r="P123" s="147"/>
      <c r="Q123" s="147"/>
      <c r="R123" s="150"/>
      <c r="T123" s="151"/>
      <c r="U123" s="147"/>
      <c r="V123" s="147"/>
      <c r="W123" s="147"/>
      <c r="X123" s="147"/>
      <c r="Y123" s="147"/>
      <c r="Z123" s="147"/>
      <c r="AA123" s="152"/>
      <c r="AT123" s="153" t="s">
        <v>128</v>
      </c>
      <c r="AU123" s="153" t="s">
        <v>125</v>
      </c>
      <c r="AV123" s="10" t="s">
        <v>125</v>
      </c>
      <c r="AW123" s="10" t="s">
        <v>30</v>
      </c>
      <c r="AX123" s="10" t="s">
        <v>78</v>
      </c>
      <c r="AY123" s="153" t="s">
        <v>119</v>
      </c>
    </row>
    <row r="124" spans="2:65" s="1" customFormat="1" ht="31.5" customHeight="1" x14ac:dyDescent="0.3">
      <c r="B124" s="30"/>
      <c r="C124" s="137" t="s">
        <v>125</v>
      </c>
      <c r="D124" s="137" t="s">
        <v>120</v>
      </c>
      <c r="E124" s="138" t="s">
        <v>129</v>
      </c>
      <c r="F124" s="222" t="s">
        <v>130</v>
      </c>
      <c r="G124" s="223"/>
      <c r="H124" s="223"/>
      <c r="I124" s="223"/>
      <c r="J124" s="139" t="s">
        <v>131</v>
      </c>
      <c r="K124" s="140">
        <v>81.668000000000006</v>
      </c>
      <c r="L124" s="224">
        <v>5.1109999999999998</v>
      </c>
      <c r="M124" s="223"/>
      <c r="N124" s="224">
        <f>ROUND(L124*K124,3)</f>
        <v>417.40499999999997</v>
      </c>
      <c r="O124" s="223"/>
      <c r="P124" s="223"/>
      <c r="Q124" s="223"/>
      <c r="R124" s="32"/>
      <c r="T124" s="141" t="s">
        <v>16</v>
      </c>
      <c r="U124" s="39" t="s">
        <v>41</v>
      </c>
      <c r="V124" s="142">
        <v>0.46</v>
      </c>
      <c r="W124" s="142">
        <f>V124*K124</f>
        <v>37.567280000000004</v>
      </c>
      <c r="X124" s="142">
        <v>0</v>
      </c>
      <c r="Y124" s="142">
        <f>X124*K124</f>
        <v>0</v>
      </c>
      <c r="Z124" s="142">
        <v>0</v>
      </c>
      <c r="AA124" s="143">
        <f>Z124*K124</f>
        <v>0</v>
      </c>
      <c r="AR124" s="16" t="s">
        <v>124</v>
      </c>
      <c r="AT124" s="16" t="s">
        <v>120</v>
      </c>
      <c r="AU124" s="16" t="s">
        <v>125</v>
      </c>
      <c r="AY124" s="16" t="s">
        <v>119</v>
      </c>
      <c r="BE124" s="144">
        <f>IF(U124="základná",N124,0)</f>
        <v>0</v>
      </c>
      <c r="BF124" s="144">
        <f>IF(U124="znížená",N124,0)</f>
        <v>417.40499999999997</v>
      </c>
      <c r="BG124" s="144">
        <f>IF(U124="zákl. prenesená",N124,0)</f>
        <v>0</v>
      </c>
      <c r="BH124" s="144">
        <f>IF(U124="zníž. prenesená",N124,0)</f>
        <v>0</v>
      </c>
      <c r="BI124" s="144">
        <f>IF(U124="nulová",N124,0)</f>
        <v>0</v>
      </c>
      <c r="BJ124" s="16" t="s">
        <v>125</v>
      </c>
      <c r="BK124" s="145">
        <f>ROUND(L124*K124,3)</f>
        <v>417.40499999999997</v>
      </c>
      <c r="BL124" s="16" t="s">
        <v>124</v>
      </c>
      <c r="BM124" s="16" t="s">
        <v>132</v>
      </c>
    </row>
    <row r="125" spans="2:65" s="10" customFormat="1" ht="22.5" customHeight="1" x14ac:dyDescent="0.3">
      <c r="B125" s="146"/>
      <c r="C125" s="147"/>
      <c r="D125" s="147"/>
      <c r="E125" s="148" t="s">
        <v>16</v>
      </c>
      <c r="F125" s="241" t="s">
        <v>133</v>
      </c>
      <c r="G125" s="231"/>
      <c r="H125" s="231"/>
      <c r="I125" s="231"/>
      <c r="J125" s="147"/>
      <c r="K125" s="149">
        <v>42.341000000000001</v>
      </c>
      <c r="L125" s="147"/>
      <c r="M125" s="147"/>
      <c r="N125" s="147"/>
      <c r="O125" s="147"/>
      <c r="P125" s="147"/>
      <c r="Q125" s="147"/>
      <c r="R125" s="150"/>
      <c r="T125" s="151"/>
      <c r="U125" s="147"/>
      <c r="V125" s="147"/>
      <c r="W125" s="147"/>
      <c r="X125" s="147"/>
      <c r="Y125" s="147"/>
      <c r="Z125" s="147"/>
      <c r="AA125" s="152"/>
      <c r="AT125" s="153" t="s">
        <v>128</v>
      </c>
      <c r="AU125" s="153" t="s">
        <v>125</v>
      </c>
      <c r="AV125" s="10" t="s">
        <v>125</v>
      </c>
      <c r="AW125" s="10" t="s">
        <v>30</v>
      </c>
      <c r="AX125" s="10" t="s">
        <v>74</v>
      </c>
      <c r="AY125" s="153" t="s">
        <v>119</v>
      </c>
    </row>
    <row r="126" spans="2:65" s="10" customFormat="1" ht="22.5" customHeight="1" x14ac:dyDescent="0.3">
      <c r="B126" s="146"/>
      <c r="C126" s="147"/>
      <c r="D126" s="147"/>
      <c r="E126" s="148" t="s">
        <v>16</v>
      </c>
      <c r="F126" s="230" t="s">
        <v>134</v>
      </c>
      <c r="G126" s="231"/>
      <c r="H126" s="231"/>
      <c r="I126" s="231"/>
      <c r="J126" s="147"/>
      <c r="K126" s="149">
        <v>14.211</v>
      </c>
      <c r="L126" s="147"/>
      <c r="M126" s="147"/>
      <c r="N126" s="147"/>
      <c r="O126" s="147"/>
      <c r="P126" s="147"/>
      <c r="Q126" s="147"/>
      <c r="R126" s="150"/>
      <c r="T126" s="151"/>
      <c r="U126" s="147"/>
      <c r="V126" s="147"/>
      <c r="W126" s="147"/>
      <c r="X126" s="147"/>
      <c r="Y126" s="147"/>
      <c r="Z126" s="147"/>
      <c r="AA126" s="152"/>
      <c r="AT126" s="153" t="s">
        <v>128</v>
      </c>
      <c r="AU126" s="153" t="s">
        <v>125</v>
      </c>
      <c r="AV126" s="10" t="s">
        <v>125</v>
      </c>
      <c r="AW126" s="10" t="s">
        <v>30</v>
      </c>
      <c r="AX126" s="10" t="s">
        <v>74</v>
      </c>
      <c r="AY126" s="153" t="s">
        <v>119</v>
      </c>
    </row>
    <row r="127" spans="2:65" s="10" customFormat="1" ht="22.5" customHeight="1" x14ac:dyDescent="0.3">
      <c r="B127" s="146"/>
      <c r="C127" s="147"/>
      <c r="D127" s="147"/>
      <c r="E127" s="148" t="s">
        <v>16</v>
      </c>
      <c r="F127" s="230" t="s">
        <v>135</v>
      </c>
      <c r="G127" s="231"/>
      <c r="H127" s="231"/>
      <c r="I127" s="231"/>
      <c r="J127" s="147"/>
      <c r="K127" s="149">
        <v>25.116</v>
      </c>
      <c r="L127" s="147"/>
      <c r="M127" s="147"/>
      <c r="N127" s="147"/>
      <c r="O127" s="147"/>
      <c r="P127" s="147"/>
      <c r="Q127" s="147"/>
      <c r="R127" s="150"/>
      <c r="T127" s="151"/>
      <c r="U127" s="147"/>
      <c r="V127" s="147"/>
      <c r="W127" s="147"/>
      <c r="X127" s="147"/>
      <c r="Y127" s="147"/>
      <c r="Z127" s="147"/>
      <c r="AA127" s="152"/>
      <c r="AT127" s="153" t="s">
        <v>128</v>
      </c>
      <c r="AU127" s="153" t="s">
        <v>125</v>
      </c>
      <c r="AV127" s="10" t="s">
        <v>125</v>
      </c>
      <c r="AW127" s="10" t="s">
        <v>30</v>
      </c>
      <c r="AX127" s="10" t="s">
        <v>74</v>
      </c>
      <c r="AY127" s="153" t="s">
        <v>119</v>
      </c>
    </row>
    <row r="128" spans="2:65" s="11" customFormat="1" ht="22.5" customHeight="1" x14ac:dyDescent="0.3">
      <c r="B128" s="154"/>
      <c r="C128" s="155"/>
      <c r="D128" s="155"/>
      <c r="E128" s="156" t="s">
        <v>16</v>
      </c>
      <c r="F128" s="239" t="s">
        <v>136</v>
      </c>
      <c r="G128" s="240"/>
      <c r="H128" s="240"/>
      <c r="I128" s="240"/>
      <c r="J128" s="155"/>
      <c r="K128" s="157">
        <v>81.668000000000006</v>
      </c>
      <c r="L128" s="155"/>
      <c r="M128" s="155"/>
      <c r="N128" s="155"/>
      <c r="O128" s="155"/>
      <c r="P128" s="155"/>
      <c r="Q128" s="155"/>
      <c r="R128" s="158"/>
      <c r="T128" s="159"/>
      <c r="U128" s="155"/>
      <c r="V128" s="155"/>
      <c r="W128" s="155"/>
      <c r="X128" s="155"/>
      <c r="Y128" s="155"/>
      <c r="Z128" s="155"/>
      <c r="AA128" s="160"/>
      <c r="AT128" s="161" t="s">
        <v>128</v>
      </c>
      <c r="AU128" s="161" t="s">
        <v>125</v>
      </c>
      <c r="AV128" s="11" t="s">
        <v>124</v>
      </c>
      <c r="AW128" s="11" t="s">
        <v>30</v>
      </c>
      <c r="AX128" s="11" t="s">
        <v>78</v>
      </c>
      <c r="AY128" s="161" t="s">
        <v>119</v>
      </c>
    </row>
    <row r="129" spans="2:65" s="1" customFormat="1" ht="31.5" customHeight="1" x14ac:dyDescent="0.3">
      <c r="B129" s="30"/>
      <c r="C129" s="137" t="s">
        <v>137</v>
      </c>
      <c r="D129" s="137" t="s">
        <v>120</v>
      </c>
      <c r="E129" s="138" t="s">
        <v>138</v>
      </c>
      <c r="F129" s="222" t="s">
        <v>139</v>
      </c>
      <c r="G129" s="223"/>
      <c r="H129" s="223"/>
      <c r="I129" s="223"/>
      <c r="J129" s="139" t="s">
        <v>131</v>
      </c>
      <c r="K129" s="140">
        <v>40.834000000000003</v>
      </c>
      <c r="L129" s="224">
        <v>0.84599999999999997</v>
      </c>
      <c r="M129" s="223"/>
      <c r="N129" s="224">
        <f>ROUND(L129*K129,3)</f>
        <v>34.545999999999999</v>
      </c>
      <c r="O129" s="223"/>
      <c r="P129" s="223"/>
      <c r="Q129" s="223"/>
      <c r="R129" s="32"/>
      <c r="T129" s="141" t="s">
        <v>16</v>
      </c>
      <c r="U129" s="39" t="s">
        <v>41</v>
      </c>
      <c r="V129" s="142">
        <v>5.6000000000000001E-2</v>
      </c>
      <c r="W129" s="142">
        <f>V129*K129</f>
        <v>2.2867040000000003</v>
      </c>
      <c r="X129" s="142">
        <v>0</v>
      </c>
      <c r="Y129" s="142">
        <f>X129*K129</f>
        <v>0</v>
      </c>
      <c r="Z129" s="142">
        <v>0</v>
      </c>
      <c r="AA129" s="143">
        <f>Z129*K129</f>
        <v>0</v>
      </c>
      <c r="AR129" s="16" t="s">
        <v>124</v>
      </c>
      <c r="AT129" s="16" t="s">
        <v>120</v>
      </c>
      <c r="AU129" s="16" t="s">
        <v>125</v>
      </c>
      <c r="AY129" s="16" t="s">
        <v>119</v>
      </c>
      <c r="BE129" s="144">
        <f>IF(U129="základná",N129,0)</f>
        <v>0</v>
      </c>
      <c r="BF129" s="144">
        <f>IF(U129="znížená",N129,0)</f>
        <v>34.545999999999999</v>
      </c>
      <c r="BG129" s="144">
        <f>IF(U129="zákl. prenesená",N129,0)</f>
        <v>0</v>
      </c>
      <c r="BH129" s="144">
        <f>IF(U129="zníž. prenesená",N129,0)</f>
        <v>0</v>
      </c>
      <c r="BI129" s="144">
        <f>IF(U129="nulová",N129,0)</f>
        <v>0</v>
      </c>
      <c r="BJ129" s="16" t="s">
        <v>125</v>
      </c>
      <c r="BK129" s="145">
        <f>ROUND(L129*K129,3)</f>
        <v>34.545999999999999</v>
      </c>
      <c r="BL129" s="16" t="s">
        <v>124</v>
      </c>
      <c r="BM129" s="16" t="s">
        <v>140</v>
      </c>
    </row>
    <row r="130" spans="2:65" s="10" customFormat="1" ht="22.5" customHeight="1" x14ac:dyDescent="0.3">
      <c r="B130" s="146"/>
      <c r="C130" s="147"/>
      <c r="D130" s="147"/>
      <c r="E130" s="148" t="s">
        <v>16</v>
      </c>
      <c r="F130" s="241" t="s">
        <v>141</v>
      </c>
      <c r="G130" s="231"/>
      <c r="H130" s="231"/>
      <c r="I130" s="231"/>
      <c r="J130" s="147"/>
      <c r="K130" s="149">
        <v>40.834000000000003</v>
      </c>
      <c r="L130" s="147"/>
      <c r="M130" s="147"/>
      <c r="N130" s="147"/>
      <c r="O130" s="147"/>
      <c r="P130" s="147"/>
      <c r="Q130" s="147"/>
      <c r="R130" s="150"/>
      <c r="T130" s="151"/>
      <c r="U130" s="147"/>
      <c r="V130" s="147"/>
      <c r="W130" s="147"/>
      <c r="X130" s="147"/>
      <c r="Y130" s="147"/>
      <c r="Z130" s="147"/>
      <c r="AA130" s="152"/>
      <c r="AT130" s="153" t="s">
        <v>128</v>
      </c>
      <c r="AU130" s="153" t="s">
        <v>125</v>
      </c>
      <c r="AV130" s="10" t="s">
        <v>125</v>
      </c>
      <c r="AW130" s="10" t="s">
        <v>30</v>
      </c>
      <c r="AX130" s="10" t="s">
        <v>78</v>
      </c>
      <c r="AY130" s="153" t="s">
        <v>119</v>
      </c>
    </row>
    <row r="131" spans="2:65" s="1" customFormat="1" ht="22.5" customHeight="1" x14ac:dyDescent="0.3">
      <c r="B131" s="30"/>
      <c r="C131" s="137" t="s">
        <v>142</v>
      </c>
      <c r="D131" s="137" t="s">
        <v>120</v>
      </c>
      <c r="E131" s="138" t="s">
        <v>143</v>
      </c>
      <c r="F131" s="222" t="s">
        <v>144</v>
      </c>
      <c r="G131" s="223"/>
      <c r="H131" s="223"/>
      <c r="I131" s="223"/>
      <c r="J131" s="139" t="s">
        <v>131</v>
      </c>
      <c r="K131" s="140">
        <v>15.442</v>
      </c>
      <c r="L131" s="224">
        <v>52.976999999999997</v>
      </c>
      <c r="M131" s="223"/>
      <c r="N131" s="224">
        <f>ROUND(L131*K131,3)</f>
        <v>818.07100000000003</v>
      </c>
      <c r="O131" s="223"/>
      <c r="P131" s="223"/>
      <c r="Q131" s="223"/>
      <c r="R131" s="32"/>
      <c r="T131" s="141" t="s">
        <v>16</v>
      </c>
      <c r="U131" s="39" t="s">
        <v>41</v>
      </c>
      <c r="V131" s="142">
        <v>4.2</v>
      </c>
      <c r="W131" s="142">
        <f>V131*K131</f>
        <v>64.856400000000008</v>
      </c>
      <c r="X131" s="142">
        <v>0</v>
      </c>
      <c r="Y131" s="142">
        <f>X131*K131</f>
        <v>0</v>
      </c>
      <c r="Z131" s="142">
        <v>0</v>
      </c>
      <c r="AA131" s="143">
        <f>Z131*K131</f>
        <v>0</v>
      </c>
      <c r="AR131" s="16" t="s">
        <v>124</v>
      </c>
      <c r="AT131" s="16" t="s">
        <v>120</v>
      </c>
      <c r="AU131" s="16" t="s">
        <v>125</v>
      </c>
      <c r="AY131" s="16" t="s">
        <v>119</v>
      </c>
      <c r="BE131" s="144">
        <f>IF(U131="základná",N131,0)</f>
        <v>0</v>
      </c>
      <c r="BF131" s="144">
        <f>IF(U131="znížená",N131,0)</f>
        <v>818.07100000000003</v>
      </c>
      <c r="BG131" s="144">
        <f>IF(U131="zákl. prenesená",N131,0)</f>
        <v>0</v>
      </c>
      <c r="BH131" s="144">
        <f>IF(U131="zníž. prenesená",N131,0)</f>
        <v>0</v>
      </c>
      <c r="BI131" s="144">
        <f>IF(U131="nulová",N131,0)</f>
        <v>0</v>
      </c>
      <c r="BJ131" s="16" t="s">
        <v>125</v>
      </c>
      <c r="BK131" s="145">
        <f>ROUND(L131*K131,3)</f>
        <v>818.07100000000003</v>
      </c>
      <c r="BL131" s="16" t="s">
        <v>124</v>
      </c>
      <c r="BM131" s="16" t="s">
        <v>145</v>
      </c>
    </row>
    <row r="132" spans="2:65" s="10" customFormat="1" ht="22.5" customHeight="1" x14ac:dyDescent="0.3">
      <c r="B132" s="146"/>
      <c r="C132" s="147"/>
      <c r="D132" s="147"/>
      <c r="E132" s="148" t="s">
        <v>16</v>
      </c>
      <c r="F132" s="241" t="s">
        <v>146</v>
      </c>
      <c r="G132" s="231"/>
      <c r="H132" s="231"/>
      <c r="I132" s="231"/>
      <c r="J132" s="147"/>
      <c r="K132" s="149">
        <v>15.442</v>
      </c>
      <c r="L132" s="147"/>
      <c r="M132" s="147"/>
      <c r="N132" s="147"/>
      <c r="O132" s="147"/>
      <c r="P132" s="147"/>
      <c r="Q132" s="147"/>
      <c r="R132" s="150"/>
      <c r="T132" s="151"/>
      <c r="U132" s="147"/>
      <c r="V132" s="147"/>
      <c r="W132" s="147"/>
      <c r="X132" s="147"/>
      <c r="Y132" s="147"/>
      <c r="Z132" s="147"/>
      <c r="AA132" s="152"/>
      <c r="AT132" s="153" t="s">
        <v>128</v>
      </c>
      <c r="AU132" s="153" t="s">
        <v>125</v>
      </c>
      <c r="AV132" s="10" t="s">
        <v>125</v>
      </c>
      <c r="AW132" s="10" t="s">
        <v>30</v>
      </c>
      <c r="AX132" s="10" t="s">
        <v>78</v>
      </c>
      <c r="AY132" s="153" t="s">
        <v>119</v>
      </c>
    </row>
    <row r="133" spans="2:65" s="1" customFormat="1" ht="31.5" customHeight="1" x14ac:dyDescent="0.3">
      <c r="B133" s="30"/>
      <c r="C133" s="137" t="s">
        <v>147</v>
      </c>
      <c r="D133" s="137" t="s">
        <v>120</v>
      </c>
      <c r="E133" s="138" t="s">
        <v>148</v>
      </c>
      <c r="F133" s="222" t="s">
        <v>149</v>
      </c>
      <c r="G133" s="223"/>
      <c r="H133" s="223"/>
      <c r="I133" s="223"/>
      <c r="J133" s="139" t="s">
        <v>131</v>
      </c>
      <c r="K133" s="140">
        <v>7.7210000000000001</v>
      </c>
      <c r="L133" s="224">
        <v>9.7859999999999996</v>
      </c>
      <c r="M133" s="223"/>
      <c r="N133" s="224">
        <f>ROUND(L133*K133,3)</f>
        <v>75.558000000000007</v>
      </c>
      <c r="O133" s="223"/>
      <c r="P133" s="223"/>
      <c r="Q133" s="223"/>
      <c r="R133" s="32"/>
      <c r="T133" s="141" t="s">
        <v>16</v>
      </c>
      <c r="U133" s="39" t="s">
        <v>41</v>
      </c>
      <c r="V133" s="142">
        <v>0.95</v>
      </c>
      <c r="W133" s="142">
        <f>V133*K133</f>
        <v>7.3349500000000001</v>
      </c>
      <c r="X133" s="142">
        <v>0</v>
      </c>
      <c r="Y133" s="142">
        <f>X133*K133</f>
        <v>0</v>
      </c>
      <c r="Z133" s="142">
        <v>0</v>
      </c>
      <c r="AA133" s="143">
        <f>Z133*K133</f>
        <v>0</v>
      </c>
      <c r="AR133" s="16" t="s">
        <v>124</v>
      </c>
      <c r="AT133" s="16" t="s">
        <v>120</v>
      </c>
      <c r="AU133" s="16" t="s">
        <v>125</v>
      </c>
      <c r="AY133" s="16" t="s">
        <v>119</v>
      </c>
      <c r="BE133" s="144">
        <f>IF(U133="základná",N133,0)</f>
        <v>0</v>
      </c>
      <c r="BF133" s="144">
        <f>IF(U133="znížená",N133,0)</f>
        <v>75.558000000000007</v>
      </c>
      <c r="BG133" s="144">
        <f>IF(U133="zákl. prenesená",N133,0)</f>
        <v>0</v>
      </c>
      <c r="BH133" s="144">
        <f>IF(U133="zníž. prenesená",N133,0)</f>
        <v>0</v>
      </c>
      <c r="BI133" s="144">
        <f>IF(U133="nulová",N133,0)</f>
        <v>0</v>
      </c>
      <c r="BJ133" s="16" t="s">
        <v>125</v>
      </c>
      <c r="BK133" s="145">
        <f>ROUND(L133*K133,3)</f>
        <v>75.558000000000007</v>
      </c>
      <c r="BL133" s="16" t="s">
        <v>124</v>
      </c>
      <c r="BM133" s="16" t="s">
        <v>150</v>
      </c>
    </row>
    <row r="134" spans="2:65" s="10" customFormat="1" ht="22.5" customHeight="1" x14ac:dyDescent="0.3">
      <c r="B134" s="146"/>
      <c r="C134" s="147"/>
      <c r="D134" s="147"/>
      <c r="E134" s="148" t="s">
        <v>16</v>
      </c>
      <c r="F134" s="241" t="s">
        <v>151</v>
      </c>
      <c r="G134" s="231"/>
      <c r="H134" s="231"/>
      <c r="I134" s="231"/>
      <c r="J134" s="147"/>
      <c r="K134" s="149">
        <v>7.7210000000000001</v>
      </c>
      <c r="L134" s="147"/>
      <c r="M134" s="147"/>
      <c r="N134" s="147"/>
      <c r="O134" s="147"/>
      <c r="P134" s="147"/>
      <c r="Q134" s="147"/>
      <c r="R134" s="150"/>
      <c r="T134" s="151"/>
      <c r="U134" s="147"/>
      <c r="V134" s="147"/>
      <c r="W134" s="147"/>
      <c r="X134" s="147"/>
      <c r="Y134" s="147"/>
      <c r="Z134" s="147"/>
      <c r="AA134" s="152"/>
      <c r="AT134" s="153" t="s">
        <v>128</v>
      </c>
      <c r="AU134" s="153" t="s">
        <v>125</v>
      </c>
      <c r="AV134" s="10" t="s">
        <v>125</v>
      </c>
      <c r="AW134" s="10" t="s">
        <v>30</v>
      </c>
      <c r="AX134" s="10" t="s">
        <v>78</v>
      </c>
      <c r="AY134" s="153" t="s">
        <v>119</v>
      </c>
    </row>
    <row r="135" spans="2:65" s="1" customFormat="1" ht="44.25" customHeight="1" x14ac:dyDescent="0.3">
      <c r="B135" s="30"/>
      <c r="C135" s="137" t="s">
        <v>152</v>
      </c>
      <c r="D135" s="137" t="s">
        <v>120</v>
      </c>
      <c r="E135" s="138" t="s">
        <v>153</v>
      </c>
      <c r="F135" s="222" t="s">
        <v>154</v>
      </c>
      <c r="G135" s="223"/>
      <c r="H135" s="223"/>
      <c r="I135" s="223"/>
      <c r="J135" s="139" t="s">
        <v>131</v>
      </c>
      <c r="K135" s="140">
        <v>62.11</v>
      </c>
      <c r="L135" s="224">
        <v>3.12</v>
      </c>
      <c r="M135" s="223"/>
      <c r="N135" s="224">
        <f>ROUND(L135*K135,3)</f>
        <v>193.78299999999999</v>
      </c>
      <c r="O135" s="223"/>
      <c r="P135" s="223"/>
      <c r="Q135" s="223"/>
      <c r="R135" s="32"/>
      <c r="T135" s="141" t="s">
        <v>16</v>
      </c>
      <c r="U135" s="39" t="s">
        <v>41</v>
      </c>
      <c r="V135" s="142">
        <v>5.5500000000000001E-2</v>
      </c>
      <c r="W135" s="142">
        <f>V135*K135</f>
        <v>3.4471050000000001</v>
      </c>
      <c r="X135" s="142">
        <v>0</v>
      </c>
      <c r="Y135" s="142">
        <f>X135*K135</f>
        <v>0</v>
      </c>
      <c r="Z135" s="142">
        <v>0</v>
      </c>
      <c r="AA135" s="143">
        <f>Z135*K135</f>
        <v>0</v>
      </c>
      <c r="AR135" s="16" t="s">
        <v>124</v>
      </c>
      <c r="AT135" s="16" t="s">
        <v>120</v>
      </c>
      <c r="AU135" s="16" t="s">
        <v>125</v>
      </c>
      <c r="AY135" s="16" t="s">
        <v>119</v>
      </c>
      <c r="BE135" s="144">
        <f>IF(U135="základná",N135,0)</f>
        <v>0</v>
      </c>
      <c r="BF135" s="144">
        <f>IF(U135="znížená",N135,0)</f>
        <v>193.78299999999999</v>
      </c>
      <c r="BG135" s="144">
        <f>IF(U135="zákl. prenesená",N135,0)</f>
        <v>0</v>
      </c>
      <c r="BH135" s="144">
        <f>IF(U135="zníž. prenesená",N135,0)</f>
        <v>0</v>
      </c>
      <c r="BI135" s="144">
        <f>IF(U135="nulová",N135,0)</f>
        <v>0</v>
      </c>
      <c r="BJ135" s="16" t="s">
        <v>125</v>
      </c>
      <c r="BK135" s="145">
        <f>ROUND(L135*K135,3)</f>
        <v>193.78299999999999</v>
      </c>
      <c r="BL135" s="16" t="s">
        <v>124</v>
      </c>
      <c r="BM135" s="16" t="s">
        <v>155</v>
      </c>
    </row>
    <row r="136" spans="2:65" s="10" customFormat="1" ht="22.5" customHeight="1" x14ac:dyDescent="0.3">
      <c r="B136" s="146"/>
      <c r="C136" s="147"/>
      <c r="D136" s="147"/>
      <c r="E136" s="148" t="s">
        <v>16</v>
      </c>
      <c r="F136" s="241" t="s">
        <v>156</v>
      </c>
      <c r="G136" s="231"/>
      <c r="H136" s="231"/>
      <c r="I136" s="231"/>
      <c r="J136" s="147"/>
      <c r="K136" s="149">
        <v>62.11</v>
      </c>
      <c r="L136" s="147"/>
      <c r="M136" s="147"/>
      <c r="N136" s="147"/>
      <c r="O136" s="147"/>
      <c r="P136" s="147"/>
      <c r="Q136" s="147"/>
      <c r="R136" s="150"/>
      <c r="T136" s="151"/>
      <c r="U136" s="147"/>
      <c r="V136" s="147"/>
      <c r="W136" s="147"/>
      <c r="X136" s="147"/>
      <c r="Y136" s="147"/>
      <c r="Z136" s="147"/>
      <c r="AA136" s="152"/>
      <c r="AT136" s="153" t="s">
        <v>128</v>
      </c>
      <c r="AU136" s="153" t="s">
        <v>125</v>
      </c>
      <c r="AV136" s="10" t="s">
        <v>125</v>
      </c>
      <c r="AW136" s="10" t="s">
        <v>30</v>
      </c>
      <c r="AX136" s="10" t="s">
        <v>78</v>
      </c>
      <c r="AY136" s="153" t="s">
        <v>119</v>
      </c>
    </row>
    <row r="137" spans="2:65" s="1" customFormat="1" ht="22.5" customHeight="1" x14ac:dyDescent="0.3">
      <c r="B137" s="30"/>
      <c r="C137" s="137" t="s">
        <v>157</v>
      </c>
      <c r="D137" s="137" t="s">
        <v>120</v>
      </c>
      <c r="E137" s="138" t="s">
        <v>158</v>
      </c>
      <c r="F137" s="222" t="s">
        <v>159</v>
      </c>
      <c r="G137" s="223"/>
      <c r="H137" s="223"/>
      <c r="I137" s="223"/>
      <c r="J137" s="139" t="s">
        <v>160</v>
      </c>
      <c r="K137" s="140">
        <v>62.11</v>
      </c>
      <c r="L137" s="224">
        <v>0.63800000000000001</v>
      </c>
      <c r="M137" s="223"/>
      <c r="N137" s="224">
        <f>ROUND(L137*K137,3)</f>
        <v>39.625999999999998</v>
      </c>
      <c r="O137" s="223"/>
      <c r="P137" s="223"/>
      <c r="Q137" s="223"/>
      <c r="R137" s="32"/>
      <c r="T137" s="141" t="s">
        <v>16</v>
      </c>
      <c r="U137" s="39" t="s">
        <v>41</v>
      </c>
      <c r="V137" s="142">
        <v>8.9999999999999993E-3</v>
      </c>
      <c r="W137" s="142">
        <f>V137*K137</f>
        <v>0.55898999999999999</v>
      </c>
      <c r="X137" s="142">
        <v>0</v>
      </c>
      <c r="Y137" s="142">
        <f>X137*K137</f>
        <v>0</v>
      </c>
      <c r="Z137" s="142">
        <v>0</v>
      </c>
      <c r="AA137" s="143">
        <f>Z137*K137</f>
        <v>0</v>
      </c>
      <c r="AR137" s="16" t="s">
        <v>124</v>
      </c>
      <c r="AT137" s="16" t="s">
        <v>120</v>
      </c>
      <c r="AU137" s="16" t="s">
        <v>125</v>
      </c>
      <c r="AY137" s="16" t="s">
        <v>119</v>
      </c>
      <c r="BE137" s="144">
        <f>IF(U137="základná",N137,0)</f>
        <v>0</v>
      </c>
      <c r="BF137" s="144">
        <f>IF(U137="znížená",N137,0)</f>
        <v>39.625999999999998</v>
      </c>
      <c r="BG137" s="144">
        <f>IF(U137="zákl. prenesená",N137,0)</f>
        <v>0</v>
      </c>
      <c r="BH137" s="144">
        <f>IF(U137="zníž. prenesená",N137,0)</f>
        <v>0</v>
      </c>
      <c r="BI137" s="144">
        <f>IF(U137="nulová",N137,0)</f>
        <v>0</v>
      </c>
      <c r="BJ137" s="16" t="s">
        <v>125</v>
      </c>
      <c r="BK137" s="145">
        <f>ROUND(L137*K137,3)</f>
        <v>39.625999999999998</v>
      </c>
      <c r="BL137" s="16" t="s">
        <v>124</v>
      </c>
      <c r="BM137" s="16" t="s">
        <v>161</v>
      </c>
    </row>
    <row r="138" spans="2:65" s="1" customFormat="1" ht="31.5" customHeight="1" x14ac:dyDescent="0.3">
      <c r="B138" s="30"/>
      <c r="C138" s="137" t="s">
        <v>162</v>
      </c>
      <c r="D138" s="137" t="s">
        <v>120</v>
      </c>
      <c r="E138" s="138" t="s">
        <v>163</v>
      </c>
      <c r="F138" s="222" t="s">
        <v>164</v>
      </c>
      <c r="G138" s="223"/>
      <c r="H138" s="223"/>
      <c r="I138" s="223"/>
      <c r="J138" s="139" t="s">
        <v>131</v>
      </c>
      <c r="K138" s="140">
        <v>50.442</v>
      </c>
      <c r="L138" s="224">
        <v>3.0939999999999999</v>
      </c>
      <c r="M138" s="223"/>
      <c r="N138" s="224">
        <f>ROUND(L138*K138,3)</f>
        <v>156.06800000000001</v>
      </c>
      <c r="O138" s="223"/>
      <c r="P138" s="223"/>
      <c r="Q138" s="223"/>
      <c r="R138" s="32"/>
      <c r="T138" s="141" t="s">
        <v>16</v>
      </c>
      <c r="U138" s="39" t="s">
        <v>41</v>
      </c>
      <c r="V138" s="142">
        <v>0.24199999999999999</v>
      </c>
      <c r="W138" s="142">
        <f>V138*K138</f>
        <v>12.206963999999999</v>
      </c>
      <c r="X138" s="142">
        <v>0</v>
      </c>
      <c r="Y138" s="142">
        <f>X138*K138</f>
        <v>0</v>
      </c>
      <c r="Z138" s="142">
        <v>0</v>
      </c>
      <c r="AA138" s="143">
        <f>Z138*K138</f>
        <v>0</v>
      </c>
      <c r="AR138" s="16" t="s">
        <v>124</v>
      </c>
      <c r="AT138" s="16" t="s">
        <v>120</v>
      </c>
      <c r="AU138" s="16" t="s">
        <v>125</v>
      </c>
      <c r="AY138" s="16" t="s">
        <v>119</v>
      </c>
      <c r="BE138" s="144">
        <f>IF(U138="základná",N138,0)</f>
        <v>0</v>
      </c>
      <c r="BF138" s="144">
        <f>IF(U138="znížená",N138,0)</f>
        <v>156.06800000000001</v>
      </c>
      <c r="BG138" s="144">
        <f>IF(U138="zákl. prenesená",N138,0)</f>
        <v>0</v>
      </c>
      <c r="BH138" s="144">
        <f>IF(U138="zníž. prenesená",N138,0)</f>
        <v>0</v>
      </c>
      <c r="BI138" s="144">
        <f>IF(U138="nulová",N138,0)</f>
        <v>0</v>
      </c>
      <c r="BJ138" s="16" t="s">
        <v>125</v>
      </c>
      <c r="BK138" s="145">
        <f>ROUND(L138*K138,3)</f>
        <v>156.06800000000001</v>
      </c>
      <c r="BL138" s="16" t="s">
        <v>124</v>
      </c>
      <c r="BM138" s="16" t="s">
        <v>165</v>
      </c>
    </row>
    <row r="139" spans="2:65" s="10" customFormat="1" ht="22.5" customHeight="1" x14ac:dyDescent="0.3">
      <c r="B139" s="146"/>
      <c r="C139" s="147"/>
      <c r="D139" s="147"/>
      <c r="E139" s="148" t="s">
        <v>16</v>
      </c>
      <c r="F139" s="241" t="s">
        <v>166</v>
      </c>
      <c r="G139" s="231"/>
      <c r="H139" s="231"/>
      <c r="I139" s="231"/>
      <c r="J139" s="147"/>
      <c r="K139" s="149">
        <v>35</v>
      </c>
      <c r="L139" s="147"/>
      <c r="M139" s="147"/>
      <c r="N139" s="147"/>
      <c r="O139" s="147"/>
      <c r="P139" s="147"/>
      <c r="Q139" s="147"/>
      <c r="R139" s="150"/>
      <c r="T139" s="151"/>
      <c r="U139" s="147"/>
      <c r="V139" s="147"/>
      <c r="W139" s="147"/>
      <c r="X139" s="147"/>
      <c r="Y139" s="147"/>
      <c r="Z139" s="147"/>
      <c r="AA139" s="152"/>
      <c r="AT139" s="153" t="s">
        <v>128</v>
      </c>
      <c r="AU139" s="153" t="s">
        <v>125</v>
      </c>
      <c r="AV139" s="10" t="s">
        <v>125</v>
      </c>
      <c r="AW139" s="10" t="s">
        <v>30</v>
      </c>
      <c r="AX139" s="10" t="s">
        <v>74</v>
      </c>
      <c r="AY139" s="153" t="s">
        <v>119</v>
      </c>
    </row>
    <row r="140" spans="2:65" s="10" customFormat="1" ht="22.5" customHeight="1" x14ac:dyDescent="0.3">
      <c r="B140" s="146"/>
      <c r="C140" s="147"/>
      <c r="D140" s="147"/>
      <c r="E140" s="148" t="s">
        <v>16</v>
      </c>
      <c r="F140" s="230" t="s">
        <v>167</v>
      </c>
      <c r="G140" s="231"/>
      <c r="H140" s="231"/>
      <c r="I140" s="231"/>
      <c r="J140" s="147"/>
      <c r="K140" s="149">
        <v>15.442</v>
      </c>
      <c r="L140" s="147"/>
      <c r="M140" s="147"/>
      <c r="N140" s="147"/>
      <c r="O140" s="147"/>
      <c r="P140" s="147"/>
      <c r="Q140" s="147"/>
      <c r="R140" s="150"/>
      <c r="T140" s="151"/>
      <c r="U140" s="147"/>
      <c r="V140" s="147"/>
      <c r="W140" s="147"/>
      <c r="X140" s="147"/>
      <c r="Y140" s="147"/>
      <c r="Z140" s="147"/>
      <c r="AA140" s="152"/>
      <c r="AT140" s="153" t="s">
        <v>128</v>
      </c>
      <c r="AU140" s="153" t="s">
        <v>125</v>
      </c>
      <c r="AV140" s="10" t="s">
        <v>125</v>
      </c>
      <c r="AW140" s="10" t="s">
        <v>30</v>
      </c>
      <c r="AX140" s="10" t="s">
        <v>74</v>
      </c>
      <c r="AY140" s="153" t="s">
        <v>119</v>
      </c>
    </row>
    <row r="141" spans="2:65" s="11" customFormat="1" ht="22.5" customHeight="1" x14ac:dyDescent="0.3">
      <c r="B141" s="154"/>
      <c r="C141" s="155"/>
      <c r="D141" s="155"/>
      <c r="E141" s="156" t="s">
        <v>16</v>
      </c>
      <c r="F141" s="239" t="s">
        <v>136</v>
      </c>
      <c r="G141" s="240"/>
      <c r="H141" s="240"/>
      <c r="I141" s="240"/>
      <c r="J141" s="155"/>
      <c r="K141" s="157">
        <v>50.442</v>
      </c>
      <c r="L141" s="155"/>
      <c r="M141" s="155"/>
      <c r="N141" s="155"/>
      <c r="O141" s="155"/>
      <c r="P141" s="155"/>
      <c r="Q141" s="155"/>
      <c r="R141" s="158"/>
      <c r="T141" s="159"/>
      <c r="U141" s="155"/>
      <c r="V141" s="155"/>
      <c r="W141" s="155"/>
      <c r="X141" s="155"/>
      <c r="Y141" s="155"/>
      <c r="Z141" s="155"/>
      <c r="AA141" s="160"/>
      <c r="AT141" s="161" t="s">
        <v>128</v>
      </c>
      <c r="AU141" s="161" t="s">
        <v>125</v>
      </c>
      <c r="AV141" s="11" t="s">
        <v>124</v>
      </c>
      <c r="AW141" s="11" t="s">
        <v>30</v>
      </c>
      <c r="AX141" s="11" t="s">
        <v>78</v>
      </c>
      <c r="AY141" s="161" t="s">
        <v>119</v>
      </c>
    </row>
    <row r="142" spans="2:65" s="1" customFormat="1" ht="31.5" customHeight="1" x14ac:dyDescent="0.3">
      <c r="B142" s="30"/>
      <c r="C142" s="137" t="s">
        <v>168</v>
      </c>
      <c r="D142" s="137" t="s">
        <v>120</v>
      </c>
      <c r="E142" s="138" t="s">
        <v>169</v>
      </c>
      <c r="F142" s="222" t="s">
        <v>170</v>
      </c>
      <c r="G142" s="223"/>
      <c r="H142" s="223"/>
      <c r="I142" s="223"/>
      <c r="J142" s="139" t="s">
        <v>131</v>
      </c>
      <c r="K142" s="140">
        <v>15.442</v>
      </c>
      <c r="L142" s="224">
        <v>21.559000000000001</v>
      </c>
      <c r="M142" s="223"/>
      <c r="N142" s="224">
        <f>ROUND(L142*K142,3)</f>
        <v>332.91399999999999</v>
      </c>
      <c r="O142" s="223"/>
      <c r="P142" s="223"/>
      <c r="Q142" s="223"/>
      <c r="R142" s="32"/>
      <c r="T142" s="141" t="s">
        <v>16</v>
      </c>
      <c r="U142" s="39" t="s">
        <v>41</v>
      </c>
      <c r="V142" s="142">
        <v>2.39</v>
      </c>
      <c r="W142" s="142">
        <f>V142*K142</f>
        <v>36.906380000000006</v>
      </c>
      <c r="X142" s="142">
        <v>0</v>
      </c>
      <c r="Y142" s="142">
        <f>X142*K142</f>
        <v>0</v>
      </c>
      <c r="Z142" s="142">
        <v>0</v>
      </c>
      <c r="AA142" s="143">
        <f>Z142*K142</f>
        <v>0</v>
      </c>
      <c r="AR142" s="16" t="s">
        <v>124</v>
      </c>
      <c r="AT142" s="16" t="s">
        <v>120</v>
      </c>
      <c r="AU142" s="16" t="s">
        <v>125</v>
      </c>
      <c r="AY142" s="16" t="s">
        <v>119</v>
      </c>
      <c r="BE142" s="144">
        <f>IF(U142="základná",N142,0)</f>
        <v>0</v>
      </c>
      <c r="BF142" s="144">
        <f>IF(U142="znížená",N142,0)</f>
        <v>332.91399999999999</v>
      </c>
      <c r="BG142" s="144">
        <f>IF(U142="zákl. prenesená",N142,0)</f>
        <v>0</v>
      </c>
      <c r="BH142" s="144">
        <f>IF(U142="zníž. prenesená",N142,0)</f>
        <v>0</v>
      </c>
      <c r="BI142" s="144">
        <f>IF(U142="nulová",N142,0)</f>
        <v>0</v>
      </c>
      <c r="BJ142" s="16" t="s">
        <v>125</v>
      </c>
      <c r="BK142" s="145">
        <f>ROUND(L142*K142,3)</f>
        <v>332.91399999999999</v>
      </c>
      <c r="BL142" s="16" t="s">
        <v>124</v>
      </c>
      <c r="BM142" s="16" t="s">
        <v>171</v>
      </c>
    </row>
    <row r="143" spans="2:65" s="1" customFormat="1" ht="31.5" customHeight="1" x14ac:dyDescent="0.3">
      <c r="B143" s="30"/>
      <c r="C143" s="137" t="s">
        <v>172</v>
      </c>
      <c r="D143" s="137" t="s">
        <v>120</v>
      </c>
      <c r="E143" s="138" t="s">
        <v>173</v>
      </c>
      <c r="F143" s="222" t="s">
        <v>174</v>
      </c>
      <c r="G143" s="223"/>
      <c r="H143" s="223"/>
      <c r="I143" s="223"/>
      <c r="J143" s="139" t="s">
        <v>123</v>
      </c>
      <c r="K143" s="140">
        <v>248.93</v>
      </c>
      <c r="L143" s="224">
        <v>0.214</v>
      </c>
      <c r="M143" s="223"/>
      <c r="N143" s="224">
        <f>ROUND(L143*K143,3)</f>
        <v>53.271000000000001</v>
      </c>
      <c r="O143" s="223"/>
      <c r="P143" s="223"/>
      <c r="Q143" s="223"/>
      <c r="R143" s="32"/>
      <c r="T143" s="141" t="s">
        <v>16</v>
      </c>
      <c r="U143" s="39" t="s">
        <v>41</v>
      </c>
      <c r="V143" s="142">
        <v>1.2E-2</v>
      </c>
      <c r="W143" s="142">
        <f>V143*K143</f>
        <v>2.9871600000000003</v>
      </c>
      <c r="X143" s="142">
        <v>0</v>
      </c>
      <c r="Y143" s="142">
        <f>X143*K143</f>
        <v>0</v>
      </c>
      <c r="Z143" s="142">
        <v>0</v>
      </c>
      <c r="AA143" s="143">
        <f>Z143*K143</f>
        <v>0</v>
      </c>
      <c r="AR143" s="16" t="s">
        <v>124</v>
      </c>
      <c r="AT143" s="16" t="s">
        <v>120</v>
      </c>
      <c r="AU143" s="16" t="s">
        <v>125</v>
      </c>
      <c r="AY143" s="16" t="s">
        <v>119</v>
      </c>
      <c r="BE143" s="144">
        <f>IF(U143="základná",N143,0)</f>
        <v>0</v>
      </c>
      <c r="BF143" s="144">
        <f>IF(U143="znížená",N143,0)</f>
        <v>53.271000000000001</v>
      </c>
      <c r="BG143" s="144">
        <f>IF(U143="zákl. prenesená",N143,0)</f>
        <v>0</v>
      </c>
      <c r="BH143" s="144">
        <f>IF(U143="zníž. prenesená",N143,0)</f>
        <v>0</v>
      </c>
      <c r="BI143" s="144">
        <f>IF(U143="nulová",N143,0)</f>
        <v>0</v>
      </c>
      <c r="BJ143" s="16" t="s">
        <v>125</v>
      </c>
      <c r="BK143" s="145">
        <f>ROUND(L143*K143,3)</f>
        <v>53.271000000000001</v>
      </c>
      <c r="BL143" s="16" t="s">
        <v>124</v>
      </c>
      <c r="BM143" s="16" t="s">
        <v>175</v>
      </c>
    </row>
    <row r="144" spans="2:65" s="10" customFormat="1" ht="22.5" customHeight="1" x14ac:dyDescent="0.3">
      <c r="B144" s="146"/>
      <c r="C144" s="147"/>
      <c r="D144" s="147"/>
      <c r="E144" s="148" t="s">
        <v>16</v>
      </c>
      <c r="F144" s="241" t="s">
        <v>176</v>
      </c>
      <c r="G144" s="231"/>
      <c r="H144" s="231"/>
      <c r="I144" s="231"/>
      <c r="J144" s="147"/>
      <c r="K144" s="149">
        <v>117.84</v>
      </c>
      <c r="L144" s="147"/>
      <c r="M144" s="147"/>
      <c r="N144" s="147"/>
      <c r="O144" s="147"/>
      <c r="P144" s="147"/>
      <c r="Q144" s="147"/>
      <c r="R144" s="150"/>
      <c r="T144" s="151"/>
      <c r="U144" s="147"/>
      <c r="V144" s="147"/>
      <c r="W144" s="147"/>
      <c r="X144" s="147"/>
      <c r="Y144" s="147"/>
      <c r="Z144" s="147"/>
      <c r="AA144" s="152"/>
      <c r="AT144" s="153" t="s">
        <v>128</v>
      </c>
      <c r="AU144" s="153" t="s">
        <v>125</v>
      </c>
      <c r="AV144" s="10" t="s">
        <v>125</v>
      </c>
      <c r="AW144" s="10" t="s">
        <v>30</v>
      </c>
      <c r="AX144" s="10" t="s">
        <v>74</v>
      </c>
      <c r="AY144" s="153" t="s">
        <v>119</v>
      </c>
    </row>
    <row r="145" spans="2:65" s="10" customFormat="1" ht="22.5" customHeight="1" x14ac:dyDescent="0.3">
      <c r="B145" s="146"/>
      <c r="C145" s="147"/>
      <c r="D145" s="147"/>
      <c r="E145" s="148" t="s">
        <v>16</v>
      </c>
      <c r="F145" s="230" t="s">
        <v>177</v>
      </c>
      <c r="G145" s="231"/>
      <c r="H145" s="231"/>
      <c r="I145" s="231"/>
      <c r="J145" s="147"/>
      <c r="K145" s="149">
        <v>47.37</v>
      </c>
      <c r="L145" s="147"/>
      <c r="M145" s="147"/>
      <c r="N145" s="147"/>
      <c r="O145" s="147"/>
      <c r="P145" s="147"/>
      <c r="Q145" s="147"/>
      <c r="R145" s="150"/>
      <c r="T145" s="151"/>
      <c r="U145" s="147"/>
      <c r="V145" s="147"/>
      <c r="W145" s="147"/>
      <c r="X145" s="147"/>
      <c r="Y145" s="147"/>
      <c r="Z145" s="147"/>
      <c r="AA145" s="152"/>
      <c r="AT145" s="153" t="s">
        <v>128</v>
      </c>
      <c r="AU145" s="153" t="s">
        <v>125</v>
      </c>
      <c r="AV145" s="10" t="s">
        <v>125</v>
      </c>
      <c r="AW145" s="10" t="s">
        <v>30</v>
      </c>
      <c r="AX145" s="10" t="s">
        <v>74</v>
      </c>
      <c r="AY145" s="153" t="s">
        <v>119</v>
      </c>
    </row>
    <row r="146" spans="2:65" s="10" customFormat="1" ht="22.5" customHeight="1" x14ac:dyDescent="0.3">
      <c r="B146" s="146"/>
      <c r="C146" s="147"/>
      <c r="D146" s="147"/>
      <c r="E146" s="148" t="s">
        <v>16</v>
      </c>
      <c r="F146" s="230" t="s">
        <v>178</v>
      </c>
      <c r="G146" s="231"/>
      <c r="H146" s="231"/>
      <c r="I146" s="231"/>
      <c r="J146" s="147"/>
      <c r="K146" s="149">
        <v>83.72</v>
      </c>
      <c r="L146" s="147"/>
      <c r="M146" s="147"/>
      <c r="N146" s="147"/>
      <c r="O146" s="147"/>
      <c r="P146" s="147"/>
      <c r="Q146" s="147"/>
      <c r="R146" s="150"/>
      <c r="T146" s="151"/>
      <c r="U146" s="147"/>
      <c r="V146" s="147"/>
      <c r="W146" s="147"/>
      <c r="X146" s="147"/>
      <c r="Y146" s="147"/>
      <c r="Z146" s="147"/>
      <c r="AA146" s="152"/>
      <c r="AT146" s="153" t="s">
        <v>128</v>
      </c>
      <c r="AU146" s="153" t="s">
        <v>125</v>
      </c>
      <c r="AV146" s="10" t="s">
        <v>125</v>
      </c>
      <c r="AW146" s="10" t="s">
        <v>30</v>
      </c>
      <c r="AX146" s="10" t="s">
        <v>74</v>
      </c>
      <c r="AY146" s="153" t="s">
        <v>119</v>
      </c>
    </row>
    <row r="147" spans="2:65" s="11" customFormat="1" ht="22.5" customHeight="1" x14ac:dyDescent="0.3">
      <c r="B147" s="154"/>
      <c r="C147" s="155"/>
      <c r="D147" s="155"/>
      <c r="E147" s="156" t="s">
        <v>16</v>
      </c>
      <c r="F147" s="239" t="s">
        <v>136</v>
      </c>
      <c r="G147" s="240"/>
      <c r="H147" s="240"/>
      <c r="I147" s="240"/>
      <c r="J147" s="155"/>
      <c r="K147" s="157">
        <v>248.93</v>
      </c>
      <c r="L147" s="155"/>
      <c r="M147" s="155"/>
      <c r="N147" s="155"/>
      <c r="O147" s="155"/>
      <c r="P147" s="155"/>
      <c r="Q147" s="155"/>
      <c r="R147" s="158"/>
      <c r="T147" s="159"/>
      <c r="U147" s="155"/>
      <c r="V147" s="155"/>
      <c r="W147" s="155"/>
      <c r="X147" s="155"/>
      <c r="Y147" s="155"/>
      <c r="Z147" s="155"/>
      <c r="AA147" s="160"/>
      <c r="AT147" s="161" t="s">
        <v>128</v>
      </c>
      <c r="AU147" s="161" t="s">
        <v>125</v>
      </c>
      <c r="AV147" s="11" t="s">
        <v>124</v>
      </c>
      <c r="AW147" s="11" t="s">
        <v>30</v>
      </c>
      <c r="AX147" s="11" t="s">
        <v>78</v>
      </c>
      <c r="AY147" s="161" t="s">
        <v>119</v>
      </c>
    </row>
    <row r="148" spans="2:65" s="1" customFormat="1" ht="31.5" customHeight="1" x14ac:dyDescent="0.3">
      <c r="B148" s="30"/>
      <c r="C148" s="137" t="s">
        <v>179</v>
      </c>
      <c r="D148" s="137" t="s">
        <v>120</v>
      </c>
      <c r="E148" s="138" t="s">
        <v>180</v>
      </c>
      <c r="F148" s="222" t="s">
        <v>181</v>
      </c>
      <c r="G148" s="223"/>
      <c r="H148" s="223"/>
      <c r="I148" s="223"/>
      <c r="J148" s="139" t="s">
        <v>123</v>
      </c>
      <c r="K148" s="140">
        <v>160</v>
      </c>
      <c r="L148" s="224">
        <v>1.9219999999999999</v>
      </c>
      <c r="M148" s="223"/>
      <c r="N148" s="224">
        <f>ROUND(L148*K148,3)</f>
        <v>307.52</v>
      </c>
      <c r="O148" s="223"/>
      <c r="P148" s="223"/>
      <c r="Q148" s="223"/>
      <c r="R148" s="32"/>
      <c r="T148" s="141" t="s">
        <v>16</v>
      </c>
      <c r="U148" s="39" t="s">
        <v>41</v>
      </c>
      <c r="V148" s="142">
        <v>0.20699999999999999</v>
      </c>
      <c r="W148" s="142">
        <f>V148*K148</f>
        <v>33.119999999999997</v>
      </c>
      <c r="X148" s="142">
        <v>0</v>
      </c>
      <c r="Y148" s="142">
        <f>X148*K148</f>
        <v>0</v>
      </c>
      <c r="Z148" s="142">
        <v>0</v>
      </c>
      <c r="AA148" s="143">
        <f>Z148*K148</f>
        <v>0</v>
      </c>
      <c r="AR148" s="16" t="s">
        <v>124</v>
      </c>
      <c r="AT148" s="16" t="s">
        <v>120</v>
      </c>
      <c r="AU148" s="16" t="s">
        <v>125</v>
      </c>
      <c r="AY148" s="16" t="s">
        <v>119</v>
      </c>
      <c r="BE148" s="144">
        <f>IF(U148="základná",N148,0)</f>
        <v>0</v>
      </c>
      <c r="BF148" s="144">
        <f>IF(U148="znížená",N148,0)</f>
        <v>307.52</v>
      </c>
      <c r="BG148" s="144">
        <f>IF(U148="zákl. prenesená",N148,0)</f>
        <v>0</v>
      </c>
      <c r="BH148" s="144">
        <f>IF(U148="zníž. prenesená",N148,0)</f>
        <v>0</v>
      </c>
      <c r="BI148" s="144">
        <f>IF(U148="nulová",N148,0)</f>
        <v>0</v>
      </c>
      <c r="BJ148" s="16" t="s">
        <v>125</v>
      </c>
      <c r="BK148" s="145">
        <f>ROUND(L148*K148,3)</f>
        <v>307.52</v>
      </c>
      <c r="BL148" s="16" t="s">
        <v>124</v>
      </c>
      <c r="BM148" s="16" t="s">
        <v>182</v>
      </c>
    </row>
    <row r="149" spans="2:65" s="10" customFormat="1" ht="22.5" customHeight="1" x14ac:dyDescent="0.3">
      <c r="B149" s="146"/>
      <c r="C149" s="147"/>
      <c r="D149" s="147"/>
      <c r="E149" s="148" t="s">
        <v>16</v>
      </c>
      <c r="F149" s="241" t="s">
        <v>183</v>
      </c>
      <c r="G149" s="231"/>
      <c r="H149" s="231"/>
      <c r="I149" s="231"/>
      <c r="J149" s="147"/>
      <c r="K149" s="149">
        <v>160</v>
      </c>
      <c r="L149" s="147"/>
      <c r="M149" s="147"/>
      <c r="N149" s="147"/>
      <c r="O149" s="147"/>
      <c r="P149" s="147"/>
      <c r="Q149" s="147"/>
      <c r="R149" s="150"/>
      <c r="T149" s="151"/>
      <c r="U149" s="147"/>
      <c r="V149" s="147"/>
      <c r="W149" s="147"/>
      <c r="X149" s="147"/>
      <c r="Y149" s="147"/>
      <c r="Z149" s="147"/>
      <c r="AA149" s="152"/>
      <c r="AT149" s="153" t="s">
        <v>128</v>
      </c>
      <c r="AU149" s="153" t="s">
        <v>125</v>
      </c>
      <c r="AV149" s="10" t="s">
        <v>125</v>
      </c>
      <c r="AW149" s="10" t="s">
        <v>30</v>
      </c>
      <c r="AX149" s="10" t="s">
        <v>78</v>
      </c>
      <c r="AY149" s="153" t="s">
        <v>119</v>
      </c>
    </row>
    <row r="150" spans="2:65" s="1" customFormat="1" ht="31.5" customHeight="1" x14ac:dyDescent="0.3">
      <c r="B150" s="30"/>
      <c r="C150" s="137" t="s">
        <v>184</v>
      </c>
      <c r="D150" s="137" t="s">
        <v>120</v>
      </c>
      <c r="E150" s="138" t="s">
        <v>185</v>
      </c>
      <c r="F150" s="222" t="s">
        <v>186</v>
      </c>
      <c r="G150" s="223"/>
      <c r="H150" s="223"/>
      <c r="I150" s="223"/>
      <c r="J150" s="139" t="s">
        <v>123</v>
      </c>
      <c r="K150" s="140">
        <v>160</v>
      </c>
      <c r="L150" s="224">
        <v>0.13900000000000001</v>
      </c>
      <c r="M150" s="223"/>
      <c r="N150" s="224">
        <f>ROUND(L150*K150,3)</f>
        <v>22.24</v>
      </c>
      <c r="O150" s="223"/>
      <c r="P150" s="223"/>
      <c r="Q150" s="223"/>
      <c r="R150" s="32"/>
      <c r="T150" s="141" t="s">
        <v>16</v>
      </c>
      <c r="U150" s="39" t="s">
        <v>41</v>
      </c>
      <c r="V150" s="142">
        <v>1.4999999999999999E-2</v>
      </c>
      <c r="W150" s="142">
        <f>V150*K150</f>
        <v>2.4</v>
      </c>
      <c r="X150" s="142">
        <v>0</v>
      </c>
      <c r="Y150" s="142">
        <f>X150*K150</f>
        <v>0</v>
      </c>
      <c r="Z150" s="142">
        <v>0</v>
      </c>
      <c r="AA150" s="143">
        <f>Z150*K150</f>
        <v>0</v>
      </c>
      <c r="AR150" s="16" t="s">
        <v>124</v>
      </c>
      <c r="AT150" s="16" t="s">
        <v>120</v>
      </c>
      <c r="AU150" s="16" t="s">
        <v>125</v>
      </c>
      <c r="AY150" s="16" t="s">
        <v>119</v>
      </c>
      <c r="BE150" s="144">
        <f>IF(U150="základná",N150,0)</f>
        <v>0</v>
      </c>
      <c r="BF150" s="144">
        <f>IF(U150="znížená",N150,0)</f>
        <v>22.24</v>
      </c>
      <c r="BG150" s="144">
        <f>IF(U150="zákl. prenesená",N150,0)</f>
        <v>0</v>
      </c>
      <c r="BH150" s="144">
        <f>IF(U150="zníž. prenesená",N150,0)</f>
        <v>0</v>
      </c>
      <c r="BI150" s="144">
        <f>IF(U150="nulová",N150,0)</f>
        <v>0</v>
      </c>
      <c r="BJ150" s="16" t="s">
        <v>125</v>
      </c>
      <c r="BK150" s="145">
        <f>ROUND(L150*K150,3)</f>
        <v>22.24</v>
      </c>
      <c r="BL150" s="16" t="s">
        <v>124</v>
      </c>
      <c r="BM150" s="16" t="s">
        <v>187</v>
      </c>
    </row>
    <row r="151" spans="2:65" s="1" customFormat="1" ht="31.5" customHeight="1" x14ac:dyDescent="0.3">
      <c r="B151" s="30"/>
      <c r="C151" s="137" t="s">
        <v>188</v>
      </c>
      <c r="D151" s="137" t="s">
        <v>120</v>
      </c>
      <c r="E151" s="138" t="s">
        <v>189</v>
      </c>
      <c r="F151" s="222" t="s">
        <v>190</v>
      </c>
      <c r="G151" s="223"/>
      <c r="H151" s="223"/>
      <c r="I151" s="223"/>
      <c r="J151" s="139" t="s">
        <v>123</v>
      </c>
      <c r="K151" s="140">
        <v>160</v>
      </c>
      <c r="L151" s="224">
        <v>2.1999999999999999E-2</v>
      </c>
      <c r="M151" s="223"/>
      <c r="N151" s="224">
        <f>ROUND(L151*K151,3)</f>
        <v>3.52</v>
      </c>
      <c r="O151" s="223"/>
      <c r="P151" s="223"/>
      <c r="Q151" s="223"/>
      <c r="R151" s="32"/>
      <c r="T151" s="141" t="s">
        <v>16</v>
      </c>
      <c r="U151" s="39" t="s">
        <v>41</v>
      </c>
      <c r="V151" s="142">
        <v>1E-3</v>
      </c>
      <c r="W151" s="142">
        <f>V151*K151</f>
        <v>0.16</v>
      </c>
      <c r="X151" s="142">
        <v>0</v>
      </c>
      <c r="Y151" s="142">
        <f>X151*K151</f>
        <v>0</v>
      </c>
      <c r="Z151" s="142">
        <v>0</v>
      </c>
      <c r="AA151" s="143">
        <f>Z151*K151</f>
        <v>0</v>
      </c>
      <c r="AR151" s="16" t="s">
        <v>124</v>
      </c>
      <c r="AT151" s="16" t="s">
        <v>120</v>
      </c>
      <c r="AU151" s="16" t="s">
        <v>125</v>
      </c>
      <c r="AY151" s="16" t="s">
        <v>119</v>
      </c>
      <c r="BE151" s="144">
        <f>IF(U151="základná",N151,0)</f>
        <v>0</v>
      </c>
      <c r="BF151" s="144">
        <f>IF(U151="znížená",N151,0)</f>
        <v>3.52</v>
      </c>
      <c r="BG151" s="144">
        <f>IF(U151="zákl. prenesená",N151,0)</f>
        <v>0</v>
      </c>
      <c r="BH151" s="144">
        <f>IF(U151="zníž. prenesená",N151,0)</f>
        <v>0</v>
      </c>
      <c r="BI151" s="144">
        <f>IF(U151="nulová",N151,0)</f>
        <v>0</v>
      </c>
      <c r="BJ151" s="16" t="s">
        <v>125</v>
      </c>
      <c r="BK151" s="145">
        <f>ROUND(L151*K151,3)</f>
        <v>3.52</v>
      </c>
      <c r="BL151" s="16" t="s">
        <v>124</v>
      </c>
      <c r="BM151" s="16" t="s">
        <v>191</v>
      </c>
    </row>
    <row r="152" spans="2:65" s="1" customFormat="1" ht="22.5" customHeight="1" x14ac:dyDescent="0.3">
      <c r="B152" s="30"/>
      <c r="C152" s="162" t="s">
        <v>192</v>
      </c>
      <c r="D152" s="162" t="s">
        <v>193</v>
      </c>
      <c r="E152" s="163" t="s">
        <v>194</v>
      </c>
      <c r="F152" s="225" t="s">
        <v>195</v>
      </c>
      <c r="G152" s="226"/>
      <c r="H152" s="226"/>
      <c r="I152" s="226"/>
      <c r="J152" s="164" t="s">
        <v>196</v>
      </c>
      <c r="K152" s="165">
        <v>10</v>
      </c>
      <c r="L152" s="227">
        <v>7.4379999999999997</v>
      </c>
      <c r="M152" s="226"/>
      <c r="N152" s="227">
        <f>ROUND(L152*K152,3)</f>
        <v>74.38</v>
      </c>
      <c r="O152" s="223"/>
      <c r="P152" s="223"/>
      <c r="Q152" s="223"/>
      <c r="R152" s="32"/>
      <c r="T152" s="141" t="s">
        <v>16</v>
      </c>
      <c r="U152" s="39" t="s">
        <v>41</v>
      </c>
      <c r="V152" s="142">
        <v>0</v>
      </c>
      <c r="W152" s="142">
        <f>V152*K152</f>
        <v>0</v>
      </c>
      <c r="X152" s="142">
        <v>1E-3</v>
      </c>
      <c r="Y152" s="142">
        <f>X152*K152</f>
        <v>0.01</v>
      </c>
      <c r="Z152" s="142">
        <v>0</v>
      </c>
      <c r="AA152" s="143">
        <f>Z152*K152</f>
        <v>0</v>
      </c>
      <c r="AR152" s="16" t="s">
        <v>162</v>
      </c>
      <c r="AT152" s="16" t="s">
        <v>193</v>
      </c>
      <c r="AU152" s="16" t="s">
        <v>125</v>
      </c>
      <c r="AY152" s="16" t="s">
        <v>119</v>
      </c>
      <c r="BE152" s="144">
        <f>IF(U152="základná",N152,0)</f>
        <v>0</v>
      </c>
      <c r="BF152" s="144">
        <f>IF(U152="znížená",N152,0)</f>
        <v>74.38</v>
      </c>
      <c r="BG152" s="144">
        <f>IF(U152="zákl. prenesená",N152,0)</f>
        <v>0</v>
      </c>
      <c r="BH152" s="144">
        <f>IF(U152="zníž. prenesená",N152,0)</f>
        <v>0</v>
      </c>
      <c r="BI152" s="144">
        <f>IF(U152="nulová",N152,0)</f>
        <v>0</v>
      </c>
      <c r="BJ152" s="16" t="s">
        <v>125</v>
      </c>
      <c r="BK152" s="145">
        <f>ROUND(L152*K152,3)</f>
        <v>74.38</v>
      </c>
      <c r="BL152" s="16" t="s">
        <v>124</v>
      </c>
      <c r="BM152" s="16" t="s">
        <v>197</v>
      </c>
    </row>
    <row r="153" spans="2:65" s="1" customFormat="1" ht="31.5" customHeight="1" x14ac:dyDescent="0.3">
      <c r="B153" s="30"/>
      <c r="C153" s="137" t="s">
        <v>198</v>
      </c>
      <c r="D153" s="137" t="s">
        <v>120</v>
      </c>
      <c r="E153" s="138" t="s">
        <v>199</v>
      </c>
      <c r="F153" s="222" t="s">
        <v>200</v>
      </c>
      <c r="G153" s="223"/>
      <c r="H153" s="223"/>
      <c r="I153" s="223"/>
      <c r="J153" s="139" t="s">
        <v>131</v>
      </c>
      <c r="K153" s="140">
        <v>160</v>
      </c>
      <c r="L153" s="224">
        <v>3.403</v>
      </c>
      <c r="M153" s="223"/>
      <c r="N153" s="224">
        <f>ROUND(L153*K153,3)</f>
        <v>544.48</v>
      </c>
      <c r="O153" s="223"/>
      <c r="P153" s="223"/>
      <c r="Q153" s="223"/>
      <c r="R153" s="32"/>
      <c r="T153" s="141" t="s">
        <v>16</v>
      </c>
      <c r="U153" s="39" t="s">
        <v>41</v>
      </c>
      <c r="V153" s="142">
        <v>0.255</v>
      </c>
      <c r="W153" s="142">
        <f>V153*K153</f>
        <v>40.799999999999997</v>
      </c>
      <c r="X153" s="142">
        <v>0</v>
      </c>
      <c r="Y153" s="142">
        <f>X153*K153</f>
        <v>0</v>
      </c>
      <c r="Z153" s="142">
        <v>0</v>
      </c>
      <c r="AA153" s="143">
        <f>Z153*K153</f>
        <v>0</v>
      </c>
      <c r="AR153" s="16" t="s">
        <v>124</v>
      </c>
      <c r="AT153" s="16" t="s">
        <v>120</v>
      </c>
      <c r="AU153" s="16" t="s">
        <v>125</v>
      </c>
      <c r="AY153" s="16" t="s">
        <v>119</v>
      </c>
      <c r="BE153" s="144">
        <f>IF(U153="základná",N153,0)</f>
        <v>0</v>
      </c>
      <c r="BF153" s="144">
        <f>IF(U153="znížená",N153,0)</f>
        <v>544.48</v>
      </c>
      <c r="BG153" s="144">
        <f>IF(U153="zákl. prenesená",N153,0)</f>
        <v>0</v>
      </c>
      <c r="BH153" s="144">
        <f>IF(U153="zníž. prenesená",N153,0)</f>
        <v>0</v>
      </c>
      <c r="BI153" s="144">
        <f>IF(U153="nulová",N153,0)</f>
        <v>0</v>
      </c>
      <c r="BJ153" s="16" t="s">
        <v>125</v>
      </c>
      <c r="BK153" s="145">
        <f>ROUND(L153*K153,3)</f>
        <v>544.48</v>
      </c>
      <c r="BL153" s="16" t="s">
        <v>124</v>
      </c>
      <c r="BM153" s="16" t="s">
        <v>201</v>
      </c>
    </row>
    <row r="154" spans="2:65" s="1" customFormat="1" ht="31.5" customHeight="1" x14ac:dyDescent="0.3">
      <c r="B154" s="30"/>
      <c r="C154" s="137" t="s">
        <v>202</v>
      </c>
      <c r="D154" s="137" t="s">
        <v>120</v>
      </c>
      <c r="E154" s="138" t="s">
        <v>203</v>
      </c>
      <c r="F154" s="222" t="s">
        <v>204</v>
      </c>
      <c r="G154" s="223"/>
      <c r="H154" s="223"/>
      <c r="I154" s="223"/>
      <c r="J154" s="139" t="s">
        <v>131</v>
      </c>
      <c r="K154" s="140">
        <v>1</v>
      </c>
      <c r="L154" s="224">
        <v>24.814</v>
      </c>
      <c r="M154" s="223"/>
      <c r="N154" s="224">
        <f>ROUND(L154*K154,3)</f>
        <v>24.814</v>
      </c>
      <c r="O154" s="223"/>
      <c r="P154" s="223"/>
      <c r="Q154" s="223"/>
      <c r="R154" s="32"/>
      <c r="T154" s="141" t="s">
        <v>16</v>
      </c>
      <c r="U154" s="39" t="s">
        <v>41</v>
      </c>
      <c r="V154" s="142">
        <v>0.91</v>
      </c>
      <c r="W154" s="142">
        <f>V154*K154</f>
        <v>0.91</v>
      </c>
      <c r="X154" s="142">
        <v>0</v>
      </c>
      <c r="Y154" s="142">
        <f>X154*K154</f>
        <v>0</v>
      </c>
      <c r="Z154" s="142">
        <v>0</v>
      </c>
      <c r="AA154" s="143">
        <f>Z154*K154</f>
        <v>0</v>
      </c>
      <c r="AR154" s="16" t="s">
        <v>124</v>
      </c>
      <c r="AT154" s="16" t="s">
        <v>120</v>
      </c>
      <c r="AU154" s="16" t="s">
        <v>125</v>
      </c>
      <c r="AY154" s="16" t="s">
        <v>119</v>
      </c>
      <c r="BE154" s="144">
        <f>IF(U154="základná",N154,0)</f>
        <v>0</v>
      </c>
      <c r="BF154" s="144">
        <f>IF(U154="znížená",N154,0)</f>
        <v>24.814</v>
      </c>
      <c r="BG154" s="144">
        <f>IF(U154="zákl. prenesená",N154,0)</f>
        <v>0</v>
      </c>
      <c r="BH154" s="144">
        <f>IF(U154="zníž. prenesená",N154,0)</f>
        <v>0</v>
      </c>
      <c r="BI154" s="144">
        <f>IF(U154="nulová",N154,0)</f>
        <v>0</v>
      </c>
      <c r="BJ154" s="16" t="s">
        <v>125</v>
      </c>
      <c r="BK154" s="145">
        <f>ROUND(L154*K154,3)</f>
        <v>24.814</v>
      </c>
      <c r="BL154" s="16" t="s">
        <v>124</v>
      </c>
      <c r="BM154" s="16" t="s">
        <v>205</v>
      </c>
    </row>
    <row r="155" spans="2:65" s="9" customFormat="1" ht="29.85" customHeight="1" x14ac:dyDescent="0.3">
      <c r="B155" s="126"/>
      <c r="C155" s="127"/>
      <c r="D155" s="136" t="s">
        <v>96</v>
      </c>
      <c r="E155" s="136"/>
      <c r="F155" s="136"/>
      <c r="G155" s="136"/>
      <c r="H155" s="136"/>
      <c r="I155" s="136"/>
      <c r="J155" s="136"/>
      <c r="K155" s="136"/>
      <c r="L155" s="136"/>
      <c r="M155" s="136"/>
      <c r="N155" s="220">
        <f>BK155</f>
        <v>667.755</v>
      </c>
      <c r="O155" s="221"/>
      <c r="P155" s="221"/>
      <c r="Q155" s="221"/>
      <c r="R155" s="129"/>
      <c r="T155" s="130"/>
      <c r="U155" s="127"/>
      <c r="V155" s="127"/>
      <c r="W155" s="131">
        <f>SUM(W156:W157)</f>
        <v>0</v>
      </c>
      <c r="X155" s="127"/>
      <c r="Y155" s="131">
        <f>SUM(Y156:Y157)</f>
        <v>28.057136030000002</v>
      </c>
      <c r="Z155" s="127"/>
      <c r="AA155" s="132">
        <f>SUM(AA156:AA157)</f>
        <v>0</v>
      </c>
      <c r="AR155" s="133" t="s">
        <v>78</v>
      </c>
      <c r="AT155" s="134" t="s">
        <v>73</v>
      </c>
      <c r="AU155" s="134" t="s">
        <v>78</v>
      </c>
      <c r="AY155" s="133" t="s">
        <v>119</v>
      </c>
      <c r="BK155" s="135">
        <f>SUM(BK156:BK157)</f>
        <v>667.755</v>
      </c>
    </row>
    <row r="156" spans="2:65" s="1" customFormat="1" ht="31.5" customHeight="1" x14ac:dyDescent="0.3">
      <c r="B156" s="30"/>
      <c r="C156" s="137" t="s">
        <v>206</v>
      </c>
      <c r="D156" s="137" t="s">
        <v>120</v>
      </c>
      <c r="E156" s="138" t="s">
        <v>207</v>
      </c>
      <c r="F156" s="222" t="s">
        <v>208</v>
      </c>
      <c r="G156" s="223"/>
      <c r="H156" s="223"/>
      <c r="I156" s="223"/>
      <c r="J156" s="139" t="s">
        <v>131</v>
      </c>
      <c r="K156" s="140">
        <v>14.839</v>
      </c>
      <c r="L156" s="224">
        <v>45</v>
      </c>
      <c r="M156" s="223"/>
      <c r="N156" s="224">
        <f>ROUND(L156*K156,3)</f>
        <v>667.755</v>
      </c>
      <c r="O156" s="223"/>
      <c r="P156" s="223"/>
      <c r="Q156" s="223"/>
      <c r="R156" s="32"/>
      <c r="T156" s="141" t="s">
        <v>16</v>
      </c>
      <c r="U156" s="39" t="s">
        <v>41</v>
      </c>
      <c r="V156" s="142">
        <v>0</v>
      </c>
      <c r="W156" s="142">
        <f>V156*K156</f>
        <v>0</v>
      </c>
      <c r="X156" s="142">
        <v>1.8907700000000001</v>
      </c>
      <c r="Y156" s="142">
        <f>X156*K156</f>
        <v>28.057136030000002</v>
      </c>
      <c r="Z156" s="142">
        <v>0</v>
      </c>
      <c r="AA156" s="143">
        <f>Z156*K156</f>
        <v>0</v>
      </c>
      <c r="AR156" s="16" t="s">
        <v>124</v>
      </c>
      <c r="AT156" s="16" t="s">
        <v>120</v>
      </c>
      <c r="AU156" s="16" t="s">
        <v>125</v>
      </c>
      <c r="AY156" s="16" t="s">
        <v>119</v>
      </c>
      <c r="BE156" s="144">
        <f>IF(U156="základná",N156,0)</f>
        <v>0</v>
      </c>
      <c r="BF156" s="144">
        <f>IF(U156="znížená",N156,0)</f>
        <v>667.755</v>
      </c>
      <c r="BG156" s="144">
        <f>IF(U156="zákl. prenesená",N156,0)</f>
        <v>0</v>
      </c>
      <c r="BH156" s="144">
        <f>IF(U156="zníž. prenesená",N156,0)</f>
        <v>0</v>
      </c>
      <c r="BI156" s="144">
        <f>IF(U156="nulová",N156,0)</f>
        <v>0</v>
      </c>
      <c r="BJ156" s="16" t="s">
        <v>125</v>
      </c>
      <c r="BK156" s="145">
        <f>ROUND(L156*K156,3)</f>
        <v>667.755</v>
      </c>
      <c r="BL156" s="16" t="s">
        <v>124</v>
      </c>
      <c r="BM156" s="16" t="s">
        <v>209</v>
      </c>
    </row>
    <row r="157" spans="2:65" s="10" customFormat="1" ht="22.5" customHeight="1" x14ac:dyDescent="0.3">
      <c r="B157" s="146"/>
      <c r="C157" s="147"/>
      <c r="D157" s="147"/>
      <c r="E157" s="148" t="s">
        <v>16</v>
      </c>
      <c r="F157" s="241" t="s">
        <v>210</v>
      </c>
      <c r="G157" s="231"/>
      <c r="H157" s="231"/>
      <c r="I157" s="231"/>
      <c r="J157" s="147"/>
      <c r="K157" s="149">
        <v>14.839</v>
      </c>
      <c r="L157" s="147"/>
      <c r="M157" s="147"/>
      <c r="N157" s="147"/>
      <c r="O157" s="147"/>
      <c r="P157" s="147"/>
      <c r="Q157" s="147"/>
      <c r="R157" s="150"/>
      <c r="T157" s="151"/>
      <c r="U157" s="147"/>
      <c r="V157" s="147"/>
      <c r="W157" s="147"/>
      <c r="X157" s="147"/>
      <c r="Y157" s="147"/>
      <c r="Z157" s="147"/>
      <c r="AA157" s="152"/>
      <c r="AT157" s="153" t="s">
        <v>128</v>
      </c>
      <c r="AU157" s="153" t="s">
        <v>125</v>
      </c>
      <c r="AV157" s="10" t="s">
        <v>125</v>
      </c>
      <c r="AW157" s="10" t="s">
        <v>30</v>
      </c>
      <c r="AX157" s="10" t="s">
        <v>78</v>
      </c>
      <c r="AY157" s="153" t="s">
        <v>119</v>
      </c>
    </row>
    <row r="158" spans="2:65" s="9" customFormat="1" ht="29.85" customHeight="1" x14ac:dyDescent="0.3">
      <c r="B158" s="126"/>
      <c r="C158" s="127"/>
      <c r="D158" s="136" t="s">
        <v>97</v>
      </c>
      <c r="E158" s="136"/>
      <c r="F158" s="136"/>
      <c r="G158" s="136"/>
      <c r="H158" s="136"/>
      <c r="I158" s="136"/>
      <c r="J158" s="136"/>
      <c r="K158" s="136"/>
      <c r="L158" s="136"/>
      <c r="M158" s="136"/>
      <c r="N158" s="218">
        <f>BK158</f>
        <v>7818.6030000000001</v>
      </c>
      <c r="O158" s="219"/>
      <c r="P158" s="219"/>
      <c r="Q158" s="219"/>
      <c r="R158" s="129"/>
      <c r="T158" s="130"/>
      <c r="U158" s="127"/>
      <c r="V158" s="127"/>
      <c r="W158" s="131">
        <f>SUM(W159:W170)</f>
        <v>286.0927332</v>
      </c>
      <c r="X158" s="127"/>
      <c r="Y158" s="131">
        <f>SUM(Y159:Y170)</f>
        <v>153.71803400000002</v>
      </c>
      <c r="Z158" s="127"/>
      <c r="AA158" s="132">
        <f>SUM(AA159:AA170)</f>
        <v>0</v>
      </c>
      <c r="AR158" s="133" t="s">
        <v>78</v>
      </c>
      <c r="AT158" s="134" t="s">
        <v>73</v>
      </c>
      <c r="AU158" s="134" t="s">
        <v>78</v>
      </c>
      <c r="AY158" s="133" t="s">
        <v>119</v>
      </c>
      <c r="BK158" s="135">
        <f>SUM(BK159:BK170)</f>
        <v>7818.6030000000001</v>
      </c>
    </row>
    <row r="159" spans="2:65" s="1" customFormat="1" ht="31.5" customHeight="1" x14ac:dyDescent="0.3">
      <c r="B159" s="30"/>
      <c r="C159" s="137" t="s">
        <v>211</v>
      </c>
      <c r="D159" s="137" t="s">
        <v>120</v>
      </c>
      <c r="E159" s="138" t="s">
        <v>212</v>
      </c>
      <c r="F159" s="222" t="s">
        <v>213</v>
      </c>
      <c r="G159" s="223"/>
      <c r="H159" s="223"/>
      <c r="I159" s="223"/>
      <c r="J159" s="139" t="s">
        <v>123</v>
      </c>
      <c r="K159" s="140">
        <v>248.93</v>
      </c>
      <c r="L159" s="224">
        <v>1.0049999999999999</v>
      </c>
      <c r="M159" s="223"/>
      <c r="N159" s="224">
        <f>ROUND(L159*K159,3)</f>
        <v>250.17500000000001</v>
      </c>
      <c r="O159" s="223"/>
      <c r="P159" s="223"/>
      <c r="Q159" s="223"/>
      <c r="R159" s="32"/>
      <c r="T159" s="141" t="s">
        <v>16</v>
      </c>
      <c r="U159" s="39" t="s">
        <v>41</v>
      </c>
      <c r="V159" s="142">
        <v>1.7239999999999998E-2</v>
      </c>
      <c r="W159" s="142">
        <f>V159*K159</f>
        <v>4.2915532000000001</v>
      </c>
      <c r="X159" s="142">
        <v>0</v>
      </c>
      <c r="Y159" s="142">
        <f>X159*K159</f>
        <v>0</v>
      </c>
      <c r="Z159" s="142">
        <v>0</v>
      </c>
      <c r="AA159" s="143">
        <f>Z159*K159</f>
        <v>0</v>
      </c>
      <c r="AR159" s="16" t="s">
        <v>124</v>
      </c>
      <c r="AT159" s="16" t="s">
        <v>120</v>
      </c>
      <c r="AU159" s="16" t="s">
        <v>125</v>
      </c>
      <c r="AY159" s="16" t="s">
        <v>119</v>
      </c>
      <c r="BE159" s="144">
        <f>IF(U159="základná",N159,0)</f>
        <v>0</v>
      </c>
      <c r="BF159" s="144">
        <f>IF(U159="znížená",N159,0)</f>
        <v>250.17500000000001</v>
      </c>
      <c r="BG159" s="144">
        <f>IF(U159="zákl. prenesená",N159,0)</f>
        <v>0</v>
      </c>
      <c r="BH159" s="144">
        <f>IF(U159="zníž. prenesená",N159,0)</f>
        <v>0</v>
      </c>
      <c r="BI159" s="144">
        <f>IF(U159="nulová",N159,0)</f>
        <v>0</v>
      </c>
      <c r="BJ159" s="16" t="s">
        <v>125</v>
      </c>
      <c r="BK159" s="145">
        <f>ROUND(L159*K159,3)</f>
        <v>250.17500000000001</v>
      </c>
      <c r="BL159" s="16" t="s">
        <v>124</v>
      </c>
      <c r="BM159" s="16" t="s">
        <v>214</v>
      </c>
    </row>
    <row r="160" spans="2:65" s="10" customFormat="1" ht="22.5" customHeight="1" x14ac:dyDescent="0.3">
      <c r="B160" s="146"/>
      <c r="C160" s="147"/>
      <c r="D160" s="147"/>
      <c r="E160" s="148" t="s">
        <v>16</v>
      </c>
      <c r="F160" s="241" t="s">
        <v>176</v>
      </c>
      <c r="G160" s="231"/>
      <c r="H160" s="231"/>
      <c r="I160" s="231"/>
      <c r="J160" s="147"/>
      <c r="K160" s="149">
        <v>117.84</v>
      </c>
      <c r="L160" s="147"/>
      <c r="M160" s="147"/>
      <c r="N160" s="147"/>
      <c r="O160" s="147"/>
      <c r="P160" s="147"/>
      <c r="Q160" s="147"/>
      <c r="R160" s="150"/>
      <c r="T160" s="151"/>
      <c r="U160" s="147"/>
      <c r="V160" s="147"/>
      <c r="W160" s="147"/>
      <c r="X160" s="147"/>
      <c r="Y160" s="147"/>
      <c r="Z160" s="147"/>
      <c r="AA160" s="152"/>
      <c r="AT160" s="153" t="s">
        <v>128</v>
      </c>
      <c r="AU160" s="153" t="s">
        <v>125</v>
      </c>
      <c r="AV160" s="10" t="s">
        <v>125</v>
      </c>
      <c r="AW160" s="10" t="s">
        <v>30</v>
      </c>
      <c r="AX160" s="10" t="s">
        <v>74</v>
      </c>
      <c r="AY160" s="153" t="s">
        <v>119</v>
      </c>
    </row>
    <row r="161" spans="2:65" s="10" customFormat="1" ht="22.5" customHeight="1" x14ac:dyDescent="0.3">
      <c r="B161" s="146"/>
      <c r="C161" s="147"/>
      <c r="D161" s="147"/>
      <c r="E161" s="148" t="s">
        <v>16</v>
      </c>
      <c r="F161" s="230" t="s">
        <v>177</v>
      </c>
      <c r="G161" s="231"/>
      <c r="H161" s="231"/>
      <c r="I161" s="231"/>
      <c r="J161" s="147"/>
      <c r="K161" s="149">
        <v>47.37</v>
      </c>
      <c r="L161" s="147"/>
      <c r="M161" s="147"/>
      <c r="N161" s="147"/>
      <c r="O161" s="147"/>
      <c r="P161" s="147"/>
      <c r="Q161" s="147"/>
      <c r="R161" s="150"/>
      <c r="T161" s="151"/>
      <c r="U161" s="147"/>
      <c r="V161" s="147"/>
      <c r="W161" s="147"/>
      <c r="X161" s="147"/>
      <c r="Y161" s="147"/>
      <c r="Z161" s="147"/>
      <c r="AA161" s="152"/>
      <c r="AT161" s="153" t="s">
        <v>128</v>
      </c>
      <c r="AU161" s="153" t="s">
        <v>125</v>
      </c>
      <c r="AV161" s="10" t="s">
        <v>125</v>
      </c>
      <c r="AW161" s="10" t="s">
        <v>30</v>
      </c>
      <c r="AX161" s="10" t="s">
        <v>74</v>
      </c>
      <c r="AY161" s="153" t="s">
        <v>119</v>
      </c>
    </row>
    <row r="162" spans="2:65" s="10" customFormat="1" ht="22.5" customHeight="1" x14ac:dyDescent="0.3">
      <c r="B162" s="146"/>
      <c r="C162" s="147"/>
      <c r="D162" s="147"/>
      <c r="E162" s="148" t="s">
        <v>16</v>
      </c>
      <c r="F162" s="230" t="s">
        <v>178</v>
      </c>
      <c r="G162" s="231"/>
      <c r="H162" s="231"/>
      <c r="I162" s="231"/>
      <c r="J162" s="147"/>
      <c r="K162" s="149">
        <v>83.72</v>
      </c>
      <c r="L162" s="147"/>
      <c r="M162" s="147"/>
      <c r="N162" s="147"/>
      <c r="O162" s="147"/>
      <c r="P162" s="147"/>
      <c r="Q162" s="147"/>
      <c r="R162" s="150"/>
      <c r="T162" s="151"/>
      <c r="U162" s="147"/>
      <c r="V162" s="147"/>
      <c r="W162" s="147"/>
      <c r="X162" s="147"/>
      <c r="Y162" s="147"/>
      <c r="Z162" s="147"/>
      <c r="AA162" s="152"/>
      <c r="AT162" s="153" t="s">
        <v>128</v>
      </c>
      <c r="AU162" s="153" t="s">
        <v>125</v>
      </c>
      <c r="AV162" s="10" t="s">
        <v>125</v>
      </c>
      <c r="AW162" s="10" t="s">
        <v>30</v>
      </c>
      <c r="AX162" s="10" t="s">
        <v>74</v>
      </c>
      <c r="AY162" s="153" t="s">
        <v>119</v>
      </c>
    </row>
    <row r="163" spans="2:65" s="11" customFormat="1" ht="22.5" customHeight="1" x14ac:dyDescent="0.3">
      <c r="B163" s="154"/>
      <c r="C163" s="155"/>
      <c r="D163" s="155"/>
      <c r="E163" s="156" t="s">
        <v>16</v>
      </c>
      <c r="F163" s="239" t="s">
        <v>136</v>
      </c>
      <c r="G163" s="240"/>
      <c r="H163" s="240"/>
      <c r="I163" s="240"/>
      <c r="J163" s="155"/>
      <c r="K163" s="157">
        <v>248.93</v>
      </c>
      <c r="L163" s="155"/>
      <c r="M163" s="155"/>
      <c r="N163" s="155"/>
      <c r="O163" s="155"/>
      <c r="P163" s="155"/>
      <c r="Q163" s="155"/>
      <c r="R163" s="158"/>
      <c r="T163" s="159"/>
      <c r="U163" s="155"/>
      <c r="V163" s="155"/>
      <c r="W163" s="155"/>
      <c r="X163" s="155"/>
      <c r="Y163" s="155"/>
      <c r="Z163" s="155"/>
      <c r="AA163" s="160"/>
      <c r="AT163" s="161" t="s">
        <v>128</v>
      </c>
      <c r="AU163" s="161" t="s">
        <v>125</v>
      </c>
      <c r="AV163" s="11" t="s">
        <v>124</v>
      </c>
      <c r="AW163" s="11" t="s">
        <v>30</v>
      </c>
      <c r="AX163" s="11" t="s">
        <v>78</v>
      </c>
      <c r="AY163" s="161" t="s">
        <v>119</v>
      </c>
    </row>
    <row r="164" spans="2:65" s="1" customFormat="1" ht="31.5" customHeight="1" x14ac:dyDescent="0.3">
      <c r="B164" s="30"/>
      <c r="C164" s="137" t="s">
        <v>215</v>
      </c>
      <c r="D164" s="137" t="s">
        <v>120</v>
      </c>
      <c r="E164" s="138" t="s">
        <v>216</v>
      </c>
      <c r="F164" s="222" t="s">
        <v>217</v>
      </c>
      <c r="G164" s="223"/>
      <c r="H164" s="223"/>
      <c r="I164" s="223"/>
      <c r="J164" s="139" t="s">
        <v>123</v>
      </c>
      <c r="K164" s="140">
        <v>248.93</v>
      </c>
      <c r="L164" s="224">
        <v>4.5060000000000002</v>
      </c>
      <c r="M164" s="223"/>
      <c r="N164" s="224">
        <f>ROUND(L164*K164,3)</f>
        <v>1121.6790000000001</v>
      </c>
      <c r="O164" s="223"/>
      <c r="P164" s="223"/>
      <c r="Q164" s="223"/>
      <c r="R164" s="32"/>
      <c r="T164" s="141" t="s">
        <v>16</v>
      </c>
      <c r="U164" s="39" t="s">
        <v>41</v>
      </c>
      <c r="V164" s="142">
        <v>2.7E-2</v>
      </c>
      <c r="W164" s="142">
        <f>V164*K164</f>
        <v>6.7211100000000004</v>
      </c>
      <c r="X164" s="142">
        <v>0.37080000000000002</v>
      </c>
      <c r="Y164" s="142">
        <f>X164*K164</f>
        <v>92.303244000000007</v>
      </c>
      <c r="Z164" s="142">
        <v>0</v>
      </c>
      <c r="AA164" s="143">
        <f>Z164*K164</f>
        <v>0</v>
      </c>
      <c r="AR164" s="16" t="s">
        <v>124</v>
      </c>
      <c r="AT164" s="16" t="s">
        <v>120</v>
      </c>
      <c r="AU164" s="16" t="s">
        <v>125</v>
      </c>
      <c r="AY164" s="16" t="s">
        <v>119</v>
      </c>
      <c r="BE164" s="144">
        <f>IF(U164="základná",N164,0)</f>
        <v>0</v>
      </c>
      <c r="BF164" s="144">
        <f>IF(U164="znížená",N164,0)</f>
        <v>1121.6790000000001</v>
      </c>
      <c r="BG164" s="144">
        <f>IF(U164="zákl. prenesená",N164,0)</f>
        <v>0</v>
      </c>
      <c r="BH164" s="144">
        <f>IF(U164="zníž. prenesená",N164,0)</f>
        <v>0</v>
      </c>
      <c r="BI164" s="144">
        <f>IF(U164="nulová",N164,0)</f>
        <v>0</v>
      </c>
      <c r="BJ164" s="16" t="s">
        <v>125</v>
      </c>
      <c r="BK164" s="145">
        <f>ROUND(L164*K164,3)</f>
        <v>1121.6790000000001</v>
      </c>
      <c r="BL164" s="16" t="s">
        <v>124</v>
      </c>
      <c r="BM164" s="16" t="s">
        <v>218</v>
      </c>
    </row>
    <row r="165" spans="2:65" s="10" customFormat="1" ht="22.5" customHeight="1" x14ac:dyDescent="0.3">
      <c r="B165" s="146"/>
      <c r="C165" s="147"/>
      <c r="D165" s="147"/>
      <c r="E165" s="148" t="s">
        <v>16</v>
      </c>
      <c r="F165" s="241" t="s">
        <v>219</v>
      </c>
      <c r="G165" s="231"/>
      <c r="H165" s="231"/>
      <c r="I165" s="231"/>
      <c r="J165" s="147"/>
      <c r="K165" s="149">
        <v>248.93</v>
      </c>
      <c r="L165" s="147"/>
      <c r="M165" s="147"/>
      <c r="N165" s="147"/>
      <c r="O165" s="147"/>
      <c r="P165" s="147"/>
      <c r="Q165" s="147"/>
      <c r="R165" s="150"/>
      <c r="T165" s="151"/>
      <c r="U165" s="147"/>
      <c r="V165" s="147"/>
      <c r="W165" s="147"/>
      <c r="X165" s="147"/>
      <c r="Y165" s="147"/>
      <c r="Z165" s="147"/>
      <c r="AA165" s="152"/>
      <c r="AT165" s="153" t="s">
        <v>128</v>
      </c>
      <c r="AU165" s="153" t="s">
        <v>125</v>
      </c>
      <c r="AV165" s="10" t="s">
        <v>125</v>
      </c>
      <c r="AW165" s="10" t="s">
        <v>30</v>
      </c>
      <c r="AX165" s="10" t="s">
        <v>78</v>
      </c>
      <c r="AY165" s="153" t="s">
        <v>119</v>
      </c>
    </row>
    <row r="166" spans="2:65" s="1" customFormat="1" ht="44.25" customHeight="1" x14ac:dyDescent="0.3">
      <c r="B166" s="30"/>
      <c r="C166" s="137" t="s">
        <v>220</v>
      </c>
      <c r="D166" s="137" t="s">
        <v>120</v>
      </c>
      <c r="E166" s="138" t="s">
        <v>221</v>
      </c>
      <c r="F166" s="222" t="s">
        <v>222</v>
      </c>
      <c r="G166" s="223"/>
      <c r="H166" s="223"/>
      <c r="I166" s="223"/>
      <c r="J166" s="139" t="s">
        <v>123</v>
      </c>
      <c r="K166" s="140">
        <v>2</v>
      </c>
      <c r="L166" s="224">
        <v>22.817</v>
      </c>
      <c r="M166" s="223"/>
      <c r="N166" s="224">
        <f>ROUND(L166*K166,3)</f>
        <v>45.634</v>
      </c>
      <c r="O166" s="223"/>
      <c r="P166" s="223"/>
      <c r="Q166" s="223"/>
      <c r="R166" s="32"/>
      <c r="T166" s="141" t="s">
        <v>16</v>
      </c>
      <c r="U166" s="39" t="s">
        <v>41</v>
      </c>
      <c r="V166" s="142">
        <v>0.75</v>
      </c>
      <c r="W166" s="142">
        <f>V166*K166</f>
        <v>1.5</v>
      </c>
      <c r="X166" s="142">
        <v>0.20745</v>
      </c>
      <c r="Y166" s="142">
        <f>X166*K166</f>
        <v>0.41489999999999999</v>
      </c>
      <c r="Z166" s="142">
        <v>0</v>
      </c>
      <c r="AA166" s="143">
        <f>Z166*K166</f>
        <v>0</v>
      </c>
      <c r="AR166" s="16" t="s">
        <v>124</v>
      </c>
      <c r="AT166" s="16" t="s">
        <v>120</v>
      </c>
      <c r="AU166" s="16" t="s">
        <v>125</v>
      </c>
      <c r="AY166" s="16" t="s">
        <v>119</v>
      </c>
      <c r="BE166" s="144">
        <f>IF(U166="základná",N166,0)</f>
        <v>0</v>
      </c>
      <c r="BF166" s="144">
        <f>IF(U166="znížená",N166,0)</f>
        <v>45.634</v>
      </c>
      <c r="BG166" s="144">
        <f>IF(U166="zákl. prenesená",N166,0)</f>
        <v>0</v>
      </c>
      <c r="BH166" s="144">
        <f>IF(U166="zníž. prenesená",N166,0)</f>
        <v>0</v>
      </c>
      <c r="BI166" s="144">
        <f>IF(U166="nulová",N166,0)</f>
        <v>0</v>
      </c>
      <c r="BJ166" s="16" t="s">
        <v>125</v>
      </c>
      <c r="BK166" s="145">
        <f>ROUND(L166*K166,3)</f>
        <v>45.634</v>
      </c>
      <c r="BL166" s="16" t="s">
        <v>124</v>
      </c>
      <c r="BM166" s="16" t="s">
        <v>223</v>
      </c>
    </row>
    <row r="167" spans="2:65" s="1" customFormat="1" ht="31.5" customHeight="1" x14ac:dyDescent="0.3">
      <c r="B167" s="30"/>
      <c r="C167" s="137" t="s">
        <v>224</v>
      </c>
      <c r="D167" s="137" t="s">
        <v>120</v>
      </c>
      <c r="E167" s="138" t="s">
        <v>225</v>
      </c>
      <c r="F167" s="222" t="s">
        <v>226</v>
      </c>
      <c r="G167" s="223"/>
      <c r="H167" s="223"/>
      <c r="I167" s="223"/>
      <c r="J167" s="139" t="s">
        <v>123</v>
      </c>
      <c r="K167" s="140">
        <v>2</v>
      </c>
      <c r="L167" s="224">
        <v>0.151</v>
      </c>
      <c r="M167" s="223"/>
      <c r="N167" s="224">
        <f>ROUND(L167*K167,3)</f>
        <v>0.30199999999999999</v>
      </c>
      <c r="O167" s="223"/>
      <c r="P167" s="223"/>
      <c r="Q167" s="223"/>
      <c r="R167" s="32"/>
      <c r="T167" s="141" t="s">
        <v>16</v>
      </c>
      <c r="U167" s="39" t="s">
        <v>41</v>
      </c>
      <c r="V167" s="142">
        <v>3.0000000000000001E-3</v>
      </c>
      <c r="W167" s="142">
        <f>V167*K167</f>
        <v>6.0000000000000001E-3</v>
      </c>
      <c r="X167" s="142">
        <v>4.0000000000000002E-4</v>
      </c>
      <c r="Y167" s="142">
        <f>X167*K167</f>
        <v>8.0000000000000004E-4</v>
      </c>
      <c r="Z167" s="142">
        <v>0</v>
      </c>
      <c r="AA167" s="143">
        <f>Z167*K167</f>
        <v>0</v>
      </c>
      <c r="AR167" s="16" t="s">
        <v>124</v>
      </c>
      <c r="AT167" s="16" t="s">
        <v>120</v>
      </c>
      <c r="AU167" s="16" t="s">
        <v>125</v>
      </c>
      <c r="AY167" s="16" t="s">
        <v>119</v>
      </c>
      <c r="BE167" s="144">
        <f>IF(U167="základná",N167,0)</f>
        <v>0</v>
      </c>
      <c r="BF167" s="144">
        <f>IF(U167="znížená",N167,0)</f>
        <v>0.30199999999999999</v>
      </c>
      <c r="BG167" s="144">
        <f>IF(U167="zákl. prenesená",N167,0)</f>
        <v>0</v>
      </c>
      <c r="BH167" s="144">
        <f>IF(U167="zníž. prenesená",N167,0)</f>
        <v>0</v>
      </c>
      <c r="BI167" s="144">
        <f>IF(U167="nulová",N167,0)</f>
        <v>0</v>
      </c>
      <c r="BJ167" s="16" t="s">
        <v>125</v>
      </c>
      <c r="BK167" s="145">
        <f>ROUND(L167*K167,3)</f>
        <v>0.30199999999999999</v>
      </c>
      <c r="BL167" s="16" t="s">
        <v>124</v>
      </c>
      <c r="BM167" s="16" t="s">
        <v>227</v>
      </c>
    </row>
    <row r="168" spans="2:65" s="1" customFormat="1" ht="31.5" customHeight="1" x14ac:dyDescent="0.3">
      <c r="B168" s="30"/>
      <c r="C168" s="137" t="s">
        <v>228</v>
      </c>
      <c r="D168" s="137" t="s">
        <v>120</v>
      </c>
      <c r="E168" s="138" t="s">
        <v>229</v>
      </c>
      <c r="F168" s="222" t="s">
        <v>230</v>
      </c>
      <c r="G168" s="223"/>
      <c r="H168" s="223"/>
      <c r="I168" s="223"/>
      <c r="J168" s="139" t="s">
        <v>123</v>
      </c>
      <c r="K168" s="140">
        <v>248.93</v>
      </c>
      <c r="L168" s="224">
        <v>13.685</v>
      </c>
      <c r="M168" s="223"/>
      <c r="N168" s="224">
        <f>ROUND(L168*K168,3)</f>
        <v>3406.607</v>
      </c>
      <c r="O168" s="223"/>
      <c r="P168" s="223"/>
      <c r="Q168" s="223"/>
      <c r="R168" s="32"/>
      <c r="T168" s="141" t="s">
        <v>16</v>
      </c>
      <c r="U168" s="39" t="s">
        <v>41</v>
      </c>
      <c r="V168" s="142">
        <v>1.099</v>
      </c>
      <c r="W168" s="142">
        <f>V168*K168</f>
        <v>273.57407000000001</v>
      </c>
      <c r="X168" s="142">
        <v>0.112</v>
      </c>
      <c r="Y168" s="142">
        <f>X168*K168</f>
        <v>27.88016</v>
      </c>
      <c r="Z168" s="142">
        <v>0</v>
      </c>
      <c r="AA168" s="143">
        <f>Z168*K168</f>
        <v>0</v>
      </c>
      <c r="AR168" s="16" t="s">
        <v>124</v>
      </c>
      <c r="AT168" s="16" t="s">
        <v>120</v>
      </c>
      <c r="AU168" s="16" t="s">
        <v>125</v>
      </c>
      <c r="AY168" s="16" t="s">
        <v>119</v>
      </c>
      <c r="BE168" s="144">
        <f>IF(U168="základná",N168,0)</f>
        <v>0</v>
      </c>
      <c r="BF168" s="144">
        <f>IF(U168="znížená",N168,0)</f>
        <v>3406.607</v>
      </c>
      <c r="BG168" s="144">
        <f>IF(U168="zákl. prenesená",N168,0)</f>
        <v>0</v>
      </c>
      <c r="BH168" s="144">
        <f>IF(U168="zníž. prenesená",N168,0)</f>
        <v>0</v>
      </c>
      <c r="BI168" s="144">
        <f>IF(U168="nulová",N168,0)</f>
        <v>0</v>
      </c>
      <c r="BJ168" s="16" t="s">
        <v>125</v>
      </c>
      <c r="BK168" s="145">
        <f>ROUND(L168*K168,3)</f>
        <v>3406.607</v>
      </c>
      <c r="BL168" s="16" t="s">
        <v>124</v>
      </c>
      <c r="BM168" s="16" t="s">
        <v>231</v>
      </c>
    </row>
    <row r="169" spans="2:65" s="10" customFormat="1" ht="22.5" customHeight="1" x14ac:dyDescent="0.3">
      <c r="B169" s="146"/>
      <c r="C169" s="147"/>
      <c r="D169" s="147"/>
      <c r="E169" s="148" t="s">
        <v>16</v>
      </c>
      <c r="F169" s="241" t="s">
        <v>232</v>
      </c>
      <c r="G169" s="231"/>
      <c r="H169" s="231"/>
      <c r="I169" s="231"/>
      <c r="J169" s="147"/>
      <c r="K169" s="149">
        <v>248.93</v>
      </c>
      <c r="L169" s="147"/>
      <c r="M169" s="147"/>
      <c r="N169" s="147"/>
      <c r="O169" s="147"/>
      <c r="P169" s="147"/>
      <c r="Q169" s="147"/>
      <c r="R169" s="150"/>
      <c r="T169" s="151"/>
      <c r="U169" s="147"/>
      <c r="V169" s="147"/>
      <c r="W169" s="147"/>
      <c r="X169" s="147"/>
      <c r="Y169" s="147"/>
      <c r="Z169" s="147"/>
      <c r="AA169" s="152"/>
      <c r="AT169" s="153" t="s">
        <v>128</v>
      </c>
      <c r="AU169" s="153" t="s">
        <v>125</v>
      </c>
      <c r="AV169" s="10" t="s">
        <v>125</v>
      </c>
      <c r="AW169" s="10" t="s">
        <v>30</v>
      </c>
      <c r="AX169" s="10" t="s">
        <v>78</v>
      </c>
      <c r="AY169" s="153" t="s">
        <v>119</v>
      </c>
    </row>
    <row r="170" spans="2:65" s="1" customFormat="1" ht="22.5" customHeight="1" x14ac:dyDescent="0.3">
      <c r="B170" s="30"/>
      <c r="C170" s="162" t="s">
        <v>233</v>
      </c>
      <c r="D170" s="162" t="s">
        <v>193</v>
      </c>
      <c r="E170" s="163" t="s">
        <v>234</v>
      </c>
      <c r="F170" s="225" t="s">
        <v>235</v>
      </c>
      <c r="G170" s="226"/>
      <c r="H170" s="226"/>
      <c r="I170" s="226"/>
      <c r="J170" s="164" t="s">
        <v>123</v>
      </c>
      <c r="K170" s="165">
        <v>254.761</v>
      </c>
      <c r="L170" s="227">
        <v>11.753</v>
      </c>
      <c r="M170" s="226"/>
      <c r="N170" s="227">
        <f>ROUND(L170*K170,3)</f>
        <v>2994.2060000000001</v>
      </c>
      <c r="O170" s="223"/>
      <c r="P170" s="223"/>
      <c r="Q170" s="223"/>
      <c r="R170" s="32"/>
      <c r="T170" s="141" t="s">
        <v>16</v>
      </c>
      <c r="U170" s="39" t="s">
        <v>41</v>
      </c>
      <c r="V170" s="142">
        <v>0</v>
      </c>
      <c r="W170" s="142">
        <f>V170*K170</f>
        <v>0</v>
      </c>
      <c r="X170" s="142">
        <v>0.13</v>
      </c>
      <c r="Y170" s="142">
        <f>X170*K170</f>
        <v>33.118929999999999</v>
      </c>
      <c r="Z170" s="142">
        <v>0</v>
      </c>
      <c r="AA170" s="143">
        <f>Z170*K170</f>
        <v>0</v>
      </c>
      <c r="AR170" s="16" t="s">
        <v>162</v>
      </c>
      <c r="AT170" s="16" t="s">
        <v>193</v>
      </c>
      <c r="AU170" s="16" t="s">
        <v>125</v>
      </c>
      <c r="AY170" s="16" t="s">
        <v>119</v>
      </c>
      <c r="BE170" s="144">
        <f>IF(U170="základná",N170,0)</f>
        <v>0</v>
      </c>
      <c r="BF170" s="144">
        <f>IF(U170="znížená",N170,0)</f>
        <v>2994.2060000000001</v>
      </c>
      <c r="BG170" s="144">
        <f>IF(U170="zákl. prenesená",N170,0)</f>
        <v>0</v>
      </c>
      <c r="BH170" s="144">
        <f>IF(U170="zníž. prenesená",N170,0)</f>
        <v>0</v>
      </c>
      <c r="BI170" s="144">
        <f>IF(U170="nulová",N170,0)</f>
        <v>0</v>
      </c>
      <c r="BJ170" s="16" t="s">
        <v>125</v>
      </c>
      <c r="BK170" s="145">
        <f>ROUND(L170*K170,3)</f>
        <v>2994.2060000000001</v>
      </c>
      <c r="BL170" s="16" t="s">
        <v>124</v>
      </c>
      <c r="BM170" s="16" t="s">
        <v>236</v>
      </c>
    </row>
    <row r="171" spans="2:65" s="9" customFormat="1" ht="29.85" customHeight="1" x14ac:dyDescent="0.3">
      <c r="B171" s="126"/>
      <c r="C171" s="127"/>
      <c r="D171" s="136" t="s">
        <v>98</v>
      </c>
      <c r="E171" s="136"/>
      <c r="F171" s="136"/>
      <c r="G171" s="136"/>
      <c r="H171" s="136"/>
      <c r="I171" s="136"/>
      <c r="J171" s="136"/>
      <c r="K171" s="136"/>
      <c r="L171" s="136"/>
      <c r="M171" s="136"/>
      <c r="N171" s="220">
        <f>BK171</f>
        <v>4357.7570000000005</v>
      </c>
      <c r="O171" s="221"/>
      <c r="P171" s="221"/>
      <c r="Q171" s="221"/>
      <c r="R171" s="129"/>
      <c r="T171" s="130"/>
      <c r="U171" s="127"/>
      <c r="V171" s="127"/>
      <c r="W171" s="131">
        <f>SUM(W172:W207)</f>
        <v>42.706830000000004</v>
      </c>
      <c r="X171" s="127"/>
      <c r="Y171" s="131">
        <f>SUM(Y172:Y207)</f>
        <v>11.275703000000002</v>
      </c>
      <c r="Z171" s="127"/>
      <c r="AA171" s="132">
        <f>SUM(AA172:AA207)</f>
        <v>0</v>
      </c>
      <c r="AR171" s="133" t="s">
        <v>78</v>
      </c>
      <c r="AT171" s="134" t="s">
        <v>73</v>
      </c>
      <c r="AU171" s="134" t="s">
        <v>78</v>
      </c>
      <c r="AY171" s="133" t="s">
        <v>119</v>
      </c>
      <c r="BK171" s="135">
        <f>SUM(BK172:BK207)</f>
        <v>4357.7570000000005</v>
      </c>
    </row>
    <row r="172" spans="2:65" s="1" customFormat="1" ht="44.25" customHeight="1" x14ac:dyDescent="0.3">
      <c r="B172" s="30"/>
      <c r="C172" s="137" t="s">
        <v>237</v>
      </c>
      <c r="D172" s="137" t="s">
        <v>120</v>
      </c>
      <c r="E172" s="138" t="s">
        <v>238</v>
      </c>
      <c r="F172" s="222" t="s">
        <v>239</v>
      </c>
      <c r="G172" s="223"/>
      <c r="H172" s="223"/>
      <c r="I172" s="223"/>
      <c r="J172" s="139" t="s">
        <v>240</v>
      </c>
      <c r="K172" s="140">
        <v>2</v>
      </c>
      <c r="L172" s="224">
        <v>0.73199999999999998</v>
      </c>
      <c r="M172" s="223"/>
      <c r="N172" s="224">
        <f>ROUND(L172*K172,3)</f>
        <v>1.464</v>
      </c>
      <c r="O172" s="223"/>
      <c r="P172" s="223"/>
      <c r="Q172" s="223"/>
      <c r="R172" s="32"/>
      <c r="T172" s="141" t="s">
        <v>16</v>
      </c>
      <c r="U172" s="39" t="s">
        <v>41</v>
      </c>
      <c r="V172" s="142">
        <v>6.4000000000000001E-2</v>
      </c>
      <c r="W172" s="142">
        <f>V172*K172</f>
        <v>0.128</v>
      </c>
      <c r="X172" s="142">
        <v>1.0000000000000001E-5</v>
      </c>
      <c r="Y172" s="142">
        <f>X172*K172</f>
        <v>2.0000000000000002E-5</v>
      </c>
      <c r="Z172" s="142">
        <v>0</v>
      </c>
      <c r="AA172" s="143">
        <f>Z172*K172</f>
        <v>0</v>
      </c>
      <c r="AR172" s="16" t="s">
        <v>124</v>
      </c>
      <c r="AT172" s="16" t="s">
        <v>120</v>
      </c>
      <c r="AU172" s="16" t="s">
        <v>125</v>
      </c>
      <c r="AY172" s="16" t="s">
        <v>119</v>
      </c>
      <c r="BE172" s="144">
        <f>IF(U172="základná",N172,0)</f>
        <v>0</v>
      </c>
      <c r="BF172" s="144">
        <f>IF(U172="znížená",N172,0)</f>
        <v>1.464</v>
      </c>
      <c r="BG172" s="144">
        <f>IF(U172="zákl. prenesená",N172,0)</f>
        <v>0</v>
      </c>
      <c r="BH172" s="144">
        <f>IF(U172="zníž. prenesená",N172,0)</f>
        <v>0</v>
      </c>
      <c r="BI172" s="144">
        <f>IF(U172="nulová",N172,0)</f>
        <v>0</v>
      </c>
      <c r="BJ172" s="16" t="s">
        <v>125</v>
      </c>
      <c r="BK172" s="145">
        <f>ROUND(L172*K172,3)</f>
        <v>1.464</v>
      </c>
      <c r="BL172" s="16" t="s">
        <v>124</v>
      </c>
      <c r="BM172" s="16" t="s">
        <v>241</v>
      </c>
    </row>
    <row r="173" spans="2:65" s="1" customFormat="1" ht="31.5" customHeight="1" x14ac:dyDescent="0.3">
      <c r="B173" s="30"/>
      <c r="C173" s="162" t="s">
        <v>242</v>
      </c>
      <c r="D173" s="162" t="s">
        <v>193</v>
      </c>
      <c r="E173" s="163" t="s">
        <v>243</v>
      </c>
      <c r="F173" s="225" t="s">
        <v>244</v>
      </c>
      <c r="G173" s="226"/>
      <c r="H173" s="226"/>
      <c r="I173" s="226"/>
      <c r="J173" s="164" t="s">
        <v>245</v>
      </c>
      <c r="K173" s="165">
        <v>2</v>
      </c>
      <c r="L173" s="227">
        <v>10.305</v>
      </c>
      <c r="M173" s="226"/>
      <c r="N173" s="227">
        <f>ROUND(L173*K173,3)</f>
        <v>20.61</v>
      </c>
      <c r="O173" s="223"/>
      <c r="P173" s="223"/>
      <c r="Q173" s="223"/>
      <c r="R173" s="32"/>
      <c r="T173" s="141" t="s">
        <v>16</v>
      </c>
      <c r="U173" s="39" t="s">
        <v>41</v>
      </c>
      <c r="V173" s="142">
        <v>0</v>
      </c>
      <c r="W173" s="142">
        <f>V173*K173</f>
        <v>0</v>
      </c>
      <c r="X173" s="142">
        <v>3.3999999999999998E-3</v>
      </c>
      <c r="Y173" s="142">
        <f>X173*K173</f>
        <v>6.7999999999999996E-3</v>
      </c>
      <c r="Z173" s="142">
        <v>0</v>
      </c>
      <c r="AA173" s="143">
        <f>Z173*K173</f>
        <v>0</v>
      </c>
      <c r="AR173" s="16" t="s">
        <v>162</v>
      </c>
      <c r="AT173" s="16" t="s">
        <v>193</v>
      </c>
      <c r="AU173" s="16" t="s">
        <v>125</v>
      </c>
      <c r="AY173" s="16" t="s">
        <v>119</v>
      </c>
      <c r="BE173" s="144">
        <f>IF(U173="základná",N173,0)</f>
        <v>0</v>
      </c>
      <c r="BF173" s="144">
        <f>IF(U173="znížená",N173,0)</f>
        <v>20.61</v>
      </c>
      <c r="BG173" s="144">
        <f>IF(U173="zákl. prenesená",N173,0)</f>
        <v>0</v>
      </c>
      <c r="BH173" s="144">
        <f>IF(U173="zníž. prenesená",N173,0)</f>
        <v>0</v>
      </c>
      <c r="BI173" s="144">
        <f>IF(U173="nulová",N173,0)</f>
        <v>0</v>
      </c>
      <c r="BJ173" s="16" t="s">
        <v>125</v>
      </c>
      <c r="BK173" s="145">
        <f>ROUND(L173*K173,3)</f>
        <v>20.61</v>
      </c>
      <c r="BL173" s="16" t="s">
        <v>124</v>
      </c>
      <c r="BM173" s="16" t="s">
        <v>246</v>
      </c>
    </row>
    <row r="174" spans="2:65" s="1" customFormat="1" ht="44.25" customHeight="1" x14ac:dyDescent="0.3">
      <c r="B174" s="30"/>
      <c r="C174" s="137" t="s">
        <v>8</v>
      </c>
      <c r="D174" s="137" t="s">
        <v>120</v>
      </c>
      <c r="E174" s="138" t="s">
        <v>247</v>
      </c>
      <c r="F174" s="222" t="s">
        <v>248</v>
      </c>
      <c r="G174" s="223"/>
      <c r="H174" s="223"/>
      <c r="I174" s="223"/>
      <c r="J174" s="139" t="s">
        <v>240</v>
      </c>
      <c r="K174" s="140">
        <v>61.83</v>
      </c>
      <c r="L174" s="224">
        <v>1.3340000000000001</v>
      </c>
      <c r="M174" s="223"/>
      <c r="N174" s="224">
        <f>ROUND(L174*K174,3)</f>
        <v>82.480999999999995</v>
      </c>
      <c r="O174" s="223"/>
      <c r="P174" s="223"/>
      <c r="Q174" s="223"/>
      <c r="R174" s="32"/>
      <c r="T174" s="141" t="s">
        <v>16</v>
      </c>
      <c r="U174" s="39" t="s">
        <v>41</v>
      </c>
      <c r="V174" s="142">
        <v>0.125</v>
      </c>
      <c r="W174" s="142">
        <f>V174*K174</f>
        <v>7.7287499999999998</v>
      </c>
      <c r="X174" s="142">
        <v>1.0000000000000001E-5</v>
      </c>
      <c r="Y174" s="142">
        <f>X174*K174</f>
        <v>6.1830000000000001E-4</v>
      </c>
      <c r="Z174" s="142">
        <v>0</v>
      </c>
      <c r="AA174" s="143">
        <f>Z174*K174</f>
        <v>0</v>
      </c>
      <c r="AR174" s="16" t="s">
        <v>124</v>
      </c>
      <c r="AT174" s="16" t="s">
        <v>120</v>
      </c>
      <c r="AU174" s="16" t="s">
        <v>125</v>
      </c>
      <c r="AY174" s="16" t="s">
        <v>119</v>
      </c>
      <c r="BE174" s="144">
        <f>IF(U174="základná",N174,0)</f>
        <v>0</v>
      </c>
      <c r="BF174" s="144">
        <f>IF(U174="znížená",N174,0)</f>
        <v>82.480999999999995</v>
      </c>
      <c r="BG174" s="144">
        <f>IF(U174="zákl. prenesená",N174,0)</f>
        <v>0</v>
      </c>
      <c r="BH174" s="144">
        <f>IF(U174="zníž. prenesená",N174,0)</f>
        <v>0</v>
      </c>
      <c r="BI174" s="144">
        <f>IF(U174="nulová",N174,0)</f>
        <v>0</v>
      </c>
      <c r="BJ174" s="16" t="s">
        <v>125</v>
      </c>
      <c r="BK174" s="145">
        <f>ROUND(L174*K174,3)</f>
        <v>82.480999999999995</v>
      </c>
      <c r="BL174" s="16" t="s">
        <v>124</v>
      </c>
      <c r="BM174" s="16" t="s">
        <v>249</v>
      </c>
    </row>
    <row r="175" spans="2:65" s="10" customFormat="1" ht="22.5" customHeight="1" x14ac:dyDescent="0.3">
      <c r="B175" s="146"/>
      <c r="C175" s="147"/>
      <c r="D175" s="147"/>
      <c r="E175" s="148" t="s">
        <v>16</v>
      </c>
      <c r="F175" s="241" t="s">
        <v>250</v>
      </c>
      <c r="G175" s="231"/>
      <c r="H175" s="231"/>
      <c r="I175" s="231"/>
      <c r="J175" s="147"/>
      <c r="K175" s="149">
        <v>61.83</v>
      </c>
      <c r="L175" s="147"/>
      <c r="M175" s="147"/>
      <c r="N175" s="147"/>
      <c r="O175" s="147"/>
      <c r="P175" s="147"/>
      <c r="Q175" s="147"/>
      <c r="R175" s="150"/>
      <c r="T175" s="151"/>
      <c r="U175" s="147"/>
      <c r="V175" s="147"/>
      <c r="W175" s="147"/>
      <c r="X175" s="147"/>
      <c r="Y175" s="147"/>
      <c r="Z175" s="147"/>
      <c r="AA175" s="152"/>
      <c r="AT175" s="153" t="s">
        <v>128</v>
      </c>
      <c r="AU175" s="153" t="s">
        <v>125</v>
      </c>
      <c r="AV175" s="10" t="s">
        <v>125</v>
      </c>
      <c r="AW175" s="10" t="s">
        <v>30</v>
      </c>
      <c r="AX175" s="10" t="s">
        <v>78</v>
      </c>
      <c r="AY175" s="153" t="s">
        <v>119</v>
      </c>
    </row>
    <row r="176" spans="2:65" s="1" customFormat="1" ht="31.5" customHeight="1" x14ac:dyDescent="0.3">
      <c r="B176" s="30"/>
      <c r="C176" s="162" t="s">
        <v>251</v>
      </c>
      <c r="D176" s="162" t="s">
        <v>193</v>
      </c>
      <c r="E176" s="163" t="s">
        <v>252</v>
      </c>
      <c r="F176" s="225" t="s">
        <v>253</v>
      </c>
      <c r="G176" s="226"/>
      <c r="H176" s="226"/>
      <c r="I176" s="226"/>
      <c r="J176" s="164" t="s">
        <v>245</v>
      </c>
      <c r="K176" s="165">
        <v>2</v>
      </c>
      <c r="L176" s="227">
        <v>31.914999999999999</v>
      </c>
      <c r="M176" s="226"/>
      <c r="N176" s="227">
        <f>ROUND(L176*K176,3)</f>
        <v>63.83</v>
      </c>
      <c r="O176" s="223"/>
      <c r="P176" s="223"/>
      <c r="Q176" s="223"/>
      <c r="R176" s="32"/>
      <c r="T176" s="141" t="s">
        <v>16</v>
      </c>
      <c r="U176" s="39" t="s">
        <v>41</v>
      </c>
      <c r="V176" s="142">
        <v>0</v>
      </c>
      <c r="W176" s="142">
        <f>V176*K176</f>
        <v>0</v>
      </c>
      <c r="X176" s="142">
        <v>1.0200000000000001E-2</v>
      </c>
      <c r="Y176" s="142">
        <f>X176*K176</f>
        <v>2.0400000000000001E-2</v>
      </c>
      <c r="Z176" s="142">
        <v>0</v>
      </c>
      <c r="AA176" s="143">
        <f>Z176*K176</f>
        <v>0</v>
      </c>
      <c r="AR176" s="16" t="s">
        <v>162</v>
      </c>
      <c r="AT176" s="16" t="s">
        <v>193</v>
      </c>
      <c r="AU176" s="16" t="s">
        <v>125</v>
      </c>
      <c r="AY176" s="16" t="s">
        <v>119</v>
      </c>
      <c r="BE176" s="144">
        <f>IF(U176="základná",N176,0)</f>
        <v>0</v>
      </c>
      <c r="BF176" s="144">
        <f>IF(U176="znížená",N176,0)</f>
        <v>63.83</v>
      </c>
      <c r="BG176" s="144">
        <f>IF(U176="zákl. prenesená",N176,0)</f>
        <v>0</v>
      </c>
      <c r="BH176" s="144">
        <f>IF(U176="zníž. prenesená",N176,0)</f>
        <v>0</v>
      </c>
      <c r="BI176" s="144">
        <f>IF(U176="nulová",N176,0)</f>
        <v>0</v>
      </c>
      <c r="BJ176" s="16" t="s">
        <v>125</v>
      </c>
      <c r="BK176" s="145">
        <f>ROUND(L176*K176,3)</f>
        <v>63.83</v>
      </c>
      <c r="BL176" s="16" t="s">
        <v>124</v>
      </c>
      <c r="BM176" s="16" t="s">
        <v>254</v>
      </c>
    </row>
    <row r="177" spans="2:65" s="1" customFormat="1" ht="31.5" customHeight="1" x14ac:dyDescent="0.3">
      <c r="B177" s="30"/>
      <c r="C177" s="162" t="s">
        <v>255</v>
      </c>
      <c r="D177" s="162" t="s">
        <v>193</v>
      </c>
      <c r="E177" s="163" t="s">
        <v>256</v>
      </c>
      <c r="F177" s="225" t="s">
        <v>257</v>
      </c>
      <c r="G177" s="226"/>
      <c r="H177" s="226"/>
      <c r="I177" s="226"/>
      <c r="J177" s="164" t="s">
        <v>245</v>
      </c>
      <c r="K177" s="165">
        <v>12</v>
      </c>
      <c r="L177" s="227">
        <v>105.03700000000001</v>
      </c>
      <c r="M177" s="226"/>
      <c r="N177" s="227">
        <f>ROUND(L177*K177,3)</f>
        <v>1260.444</v>
      </c>
      <c r="O177" s="223"/>
      <c r="P177" s="223"/>
      <c r="Q177" s="223"/>
      <c r="R177" s="32"/>
      <c r="T177" s="141" t="s">
        <v>16</v>
      </c>
      <c r="U177" s="39" t="s">
        <v>41</v>
      </c>
      <c r="V177" s="142">
        <v>0</v>
      </c>
      <c r="W177" s="142">
        <f>V177*K177</f>
        <v>0</v>
      </c>
      <c r="X177" s="142">
        <v>5.0999999999999997E-2</v>
      </c>
      <c r="Y177" s="142">
        <f>X177*K177</f>
        <v>0.61199999999999999</v>
      </c>
      <c r="Z177" s="142">
        <v>0</v>
      </c>
      <c r="AA177" s="143">
        <f>Z177*K177</f>
        <v>0</v>
      </c>
      <c r="AR177" s="16" t="s">
        <v>162</v>
      </c>
      <c r="AT177" s="16" t="s">
        <v>193</v>
      </c>
      <c r="AU177" s="16" t="s">
        <v>125</v>
      </c>
      <c r="AY177" s="16" t="s">
        <v>119</v>
      </c>
      <c r="BE177" s="144">
        <f>IF(U177="základná",N177,0)</f>
        <v>0</v>
      </c>
      <c r="BF177" s="144">
        <f>IF(U177="znížená",N177,0)</f>
        <v>1260.444</v>
      </c>
      <c r="BG177" s="144">
        <f>IF(U177="zákl. prenesená",N177,0)</f>
        <v>0</v>
      </c>
      <c r="BH177" s="144">
        <f>IF(U177="zníž. prenesená",N177,0)</f>
        <v>0</v>
      </c>
      <c r="BI177" s="144">
        <f>IF(U177="nulová",N177,0)</f>
        <v>0</v>
      </c>
      <c r="BJ177" s="16" t="s">
        <v>125</v>
      </c>
      <c r="BK177" s="145">
        <f>ROUND(L177*K177,3)</f>
        <v>1260.444</v>
      </c>
      <c r="BL177" s="16" t="s">
        <v>124</v>
      </c>
      <c r="BM177" s="16" t="s">
        <v>258</v>
      </c>
    </row>
    <row r="178" spans="2:65" s="10" customFormat="1" ht="22.5" customHeight="1" x14ac:dyDescent="0.3">
      <c r="B178" s="146"/>
      <c r="C178" s="147"/>
      <c r="D178" s="147"/>
      <c r="E178" s="148" t="s">
        <v>16</v>
      </c>
      <c r="F178" s="241" t="s">
        <v>259</v>
      </c>
      <c r="G178" s="231"/>
      <c r="H178" s="231"/>
      <c r="I178" s="231"/>
      <c r="J178" s="147"/>
      <c r="K178" s="149">
        <v>4</v>
      </c>
      <c r="L178" s="147"/>
      <c r="M178" s="147"/>
      <c r="N178" s="147"/>
      <c r="O178" s="147"/>
      <c r="P178" s="147"/>
      <c r="Q178" s="147"/>
      <c r="R178" s="150"/>
      <c r="T178" s="151"/>
      <c r="U178" s="147"/>
      <c r="V178" s="147"/>
      <c r="W178" s="147"/>
      <c r="X178" s="147"/>
      <c r="Y178" s="147"/>
      <c r="Z178" s="147"/>
      <c r="AA178" s="152"/>
      <c r="AT178" s="153" t="s">
        <v>128</v>
      </c>
      <c r="AU178" s="153" t="s">
        <v>125</v>
      </c>
      <c r="AV178" s="10" t="s">
        <v>125</v>
      </c>
      <c r="AW178" s="10" t="s">
        <v>30</v>
      </c>
      <c r="AX178" s="10" t="s">
        <v>74</v>
      </c>
      <c r="AY178" s="153" t="s">
        <v>119</v>
      </c>
    </row>
    <row r="179" spans="2:65" s="10" customFormat="1" ht="22.5" customHeight="1" x14ac:dyDescent="0.3">
      <c r="B179" s="146"/>
      <c r="C179" s="147"/>
      <c r="D179" s="147"/>
      <c r="E179" s="148" t="s">
        <v>16</v>
      </c>
      <c r="F179" s="230" t="s">
        <v>260</v>
      </c>
      <c r="G179" s="231"/>
      <c r="H179" s="231"/>
      <c r="I179" s="231"/>
      <c r="J179" s="147"/>
      <c r="K179" s="149">
        <v>3</v>
      </c>
      <c r="L179" s="147"/>
      <c r="M179" s="147"/>
      <c r="N179" s="147"/>
      <c r="O179" s="147"/>
      <c r="P179" s="147"/>
      <c r="Q179" s="147"/>
      <c r="R179" s="150"/>
      <c r="T179" s="151"/>
      <c r="U179" s="147"/>
      <c r="V179" s="147"/>
      <c r="W179" s="147"/>
      <c r="X179" s="147"/>
      <c r="Y179" s="147"/>
      <c r="Z179" s="147"/>
      <c r="AA179" s="152"/>
      <c r="AT179" s="153" t="s">
        <v>128</v>
      </c>
      <c r="AU179" s="153" t="s">
        <v>125</v>
      </c>
      <c r="AV179" s="10" t="s">
        <v>125</v>
      </c>
      <c r="AW179" s="10" t="s">
        <v>30</v>
      </c>
      <c r="AX179" s="10" t="s">
        <v>74</v>
      </c>
      <c r="AY179" s="153" t="s">
        <v>119</v>
      </c>
    </row>
    <row r="180" spans="2:65" s="10" customFormat="1" ht="22.5" customHeight="1" x14ac:dyDescent="0.3">
      <c r="B180" s="146"/>
      <c r="C180" s="147"/>
      <c r="D180" s="147"/>
      <c r="E180" s="148" t="s">
        <v>16</v>
      </c>
      <c r="F180" s="230" t="s">
        <v>261</v>
      </c>
      <c r="G180" s="231"/>
      <c r="H180" s="231"/>
      <c r="I180" s="231"/>
      <c r="J180" s="147"/>
      <c r="K180" s="149">
        <v>5</v>
      </c>
      <c r="L180" s="147"/>
      <c r="M180" s="147"/>
      <c r="N180" s="147"/>
      <c r="O180" s="147"/>
      <c r="P180" s="147"/>
      <c r="Q180" s="147"/>
      <c r="R180" s="150"/>
      <c r="T180" s="151"/>
      <c r="U180" s="147"/>
      <c r="V180" s="147"/>
      <c r="W180" s="147"/>
      <c r="X180" s="147"/>
      <c r="Y180" s="147"/>
      <c r="Z180" s="147"/>
      <c r="AA180" s="152"/>
      <c r="AT180" s="153" t="s">
        <v>128</v>
      </c>
      <c r="AU180" s="153" t="s">
        <v>125</v>
      </c>
      <c r="AV180" s="10" t="s">
        <v>125</v>
      </c>
      <c r="AW180" s="10" t="s">
        <v>30</v>
      </c>
      <c r="AX180" s="10" t="s">
        <v>74</v>
      </c>
      <c r="AY180" s="153" t="s">
        <v>119</v>
      </c>
    </row>
    <row r="181" spans="2:65" s="11" customFormat="1" ht="22.5" customHeight="1" x14ac:dyDescent="0.3">
      <c r="B181" s="154"/>
      <c r="C181" s="155"/>
      <c r="D181" s="155"/>
      <c r="E181" s="156" t="s">
        <v>16</v>
      </c>
      <c r="F181" s="239" t="s">
        <v>136</v>
      </c>
      <c r="G181" s="240"/>
      <c r="H181" s="240"/>
      <c r="I181" s="240"/>
      <c r="J181" s="155"/>
      <c r="K181" s="157">
        <v>12</v>
      </c>
      <c r="L181" s="155"/>
      <c r="M181" s="155"/>
      <c r="N181" s="155"/>
      <c r="O181" s="155"/>
      <c r="P181" s="155"/>
      <c r="Q181" s="155"/>
      <c r="R181" s="158"/>
      <c r="T181" s="159"/>
      <c r="U181" s="155"/>
      <c r="V181" s="155"/>
      <c r="W181" s="155"/>
      <c r="X181" s="155"/>
      <c r="Y181" s="155"/>
      <c r="Z181" s="155"/>
      <c r="AA181" s="160"/>
      <c r="AT181" s="161" t="s">
        <v>128</v>
      </c>
      <c r="AU181" s="161" t="s">
        <v>125</v>
      </c>
      <c r="AV181" s="11" t="s">
        <v>124</v>
      </c>
      <c r="AW181" s="11" t="s">
        <v>30</v>
      </c>
      <c r="AX181" s="11" t="s">
        <v>78</v>
      </c>
      <c r="AY181" s="161" t="s">
        <v>119</v>
      </c>
    </row>
    <row r="182" spans="2:65" s="1" customFormat="1" ht="31.5" customHeight="1" x14ac:dyDescent="0.3">
      <c r="B182" s="30"/>
      <c r="C182" s="137" t="s">
        <v>262</v>
      </c>
      <c r="D182" s="137" t="s">
        <v>120</v>
      </c>
      <c r="E182" s="138" t="s">
        <v>263</v>
      </c>
      <c r="F182" s="222" t="s">
        <v>264</v>
      </c>
      <c r="G182" s="223"/>
      <c r="H182" s="223"/>
      <c r="I182" s="223"/>
      <c r="J182" s="139" t="s">
        <v>245</v>
      </c>
      <c r="K182" s="140">
        <v>2</v>
      </c>
      <c r="L182" s="224">
        <v>2.74</v>
      </c>
      <c r="M182" s="223"/>
      <c r="N182" s="224">
        <f t="shared" ref="N182:N207" si="0">ROUND(L182*K182,3)</f>
        <v>5.48</v>
      </c>
      <c r="O182" s="223"/>
      <c r="P182" s="223"/>
      <c r="Q182" s="223"/>
      <c r="R182" s="32"/>
      <c r="T182" s="141" t="s">
        <v>16</v>
      </c>
      <c r="U182" s="39" t="s">
        <v>41</v>
      </c>
      <c r="V182" s="142">
        <v>0.23699999999999999</v>
      </c>
      <c r="W182" s="142">
        <f t="shared" ref="W182:W207" si="1">V182*K182</f>
        <v>0.47399999999999998</v>
      </c>
      <c r="X182" s="142">
        <v>2.0000000000000002E-5</v>
      </c>
      <c r="Y182" s="142">
        <f t="shared" ref="Y182:Y207" si="2">X182*K182</f>
        <v>4.0000000000000003E-5</v>
      </c>
      <c r="Z182" s="142">
        <v>0</v>
      </c>
      <c r="AA182" s="143">
        <f t="shared" ref="AA182:AA207" si="3">Z182*K182</f>
        <v>0</v>
      </c>
      <c r="AR182" s="16" t="s">
        <v>124</v>
      </c>
      <c r="AT182" s="16" t="s">
        <v>120</v>
      </c>
      <c r="AU182" s="16" t="s">
        <v>125</v>
      </c>
      <c r="AY182" s="16" t="s">
        <v>119</v>
      </c>
      <c r="BE182" s="144">
        <f t="shared" ref="BE182:BE207" si="4">IF(U182="základná",N182,0)</f>
        <v>0</v>
      </c>
      <c r="BF182" s="144">
        <f t="shared" ref="BF182:BF207" si="5">IF(U182="znížená",N182,0)</f>
        <v>5.48</v>
      </c>
      <c r="BG182" s="144">
        <f t="shared" ref="BG182:BG207" si="6">IF(U182="zákl. prenesená",N182,0)</f>
        <v>0</v>
      </c>
      <c r="BH182" s="144">
        <f t="shared" ref="BH182:BH207" si="7">IF(U182="zníž. prenesená",N182,0)</f>
        <v>0</v>
      </c>
      <c r="BI182" s="144">
        <f t="shared" ref="BI182:BI207" si="8">IF(U182="nulová",N182,0)</f>
        <v>0</v>
      </c>
      <c r="BJ182" s="16" t="s">
        <v>125</v>
      </c>
      <c r="BK182" s="145">
        <f t="shared" ref="BK182:BK207" si="9">ROUND(L182*K182,3)</f>
        <v>5.48</v>
      </c>
      <c r="BL182" s="16" t="s">
        <v>124</v>
      </c>
      <c r="BM182" s="16" t="s">
        <v>265</v>
      </c>
    </row>
    <row r="183" spans="2:65" s="1" customFormat="1" ht="22.5" customHeight="1" x14ac:dyDescent="0.3">
      <c r="B183" s="30"/>
      <c r="C183" s="162" t="s">
        <v>266</v>
      </c>
      <c r="D183" s="162" t="s">
        <v>193</v>
      </c>
      <c r="E183" s="163" t="s">
        <v>267</v>
      </c>
      <c r="F183" s="225" t="s">
        <v>268</v>
      </c>
      <c r="G183" s="226"/>
      <c r="H183" s="226"/>
      <c r="I183" s="226"/>
      <c r="J183" s="164" t="s">
        <v>245</v>
      </c>
      <c r="K183" s="165">
        <v>2</v>
      </c>
      <c r="L183" s="227">
        <v>3.0129999999999999</v>
      </c>
      <c r="M183" s="226"/>
      <c r="N183" s="227">
        <f t="shared" si="0"/>
        <v>6.0259999999999998</v>
      </c>
      <c r="O183" s="223"/>
      <c r="P183" s="223"/>
      <c r="Q183" s="223"/>
      <c r="R183" s="32"/>
      <c r="T183" s="141" t="s">
        <v>16</v>
      </c>
      <c r="U183" s="39" t="s">
        <v>41</v>
      </c>
      <c r="V183" s="142">
        <v>0</v>
      </c>
      <c r="W183" s="142">
        <f t="shared" si="1"/>
        <v>0</v>
      </c>
      <c r="X183" s="142">
        <v>6.9999999999999999E-4</v>
      </c>
      <c r="Y183" s="142">
        <f t="shared" si="2"/>
        <v>1.4E-3</v>
      </c>
      <c r="Z183" s="142">
        <v>0</v>
      </c>
      <c r="AA183" s="143">
        <f t="shared" si="3"/>
        <v>0</v>
      </c>
      <c r="AR183" s="16" t="s">
        <v>162</v>
      </c>
      <c r="AT183" s="16" t="s">
        <v>193</v>
      </c>
      <c r="AU183" s="16" t="s">
        <v>125</v>
      </c>
      <c r="AY183" s="16" t="s">
        <v>119</v>
      </c>
      <c r="BE183" s="144">
        <f t="shared" si="4"/>
        <v>0</v>
      </c>
      <c r="BF183" s="144">
        <f t="shared" si="5"/>
        <v>6.0259999999999998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6" t="s">
        <v>125</v>
      </c>
      <c r="BK183" s="145">
        <f t="shared" si="9"/>
        <v>6.0259999999999998</v>
      </c>
      <c r="BL183" s="16" t="s">
        <v>124</v>
      </c>
      <c r="BM183" s="16" t="s">
        <v>269</v>
      </c>
    </row>
    <row r="184" spans="2:65" s="1" customFormat="1" ht="44.25" customHeight="1" x14ac:dyDescent="0.3">
      <c r="B184" s="30"/>
      <c r="C184" s="137" t="s">
        <v>270</v>
      </c>
      <c r="D184" s="137" t="s">
        <v>120</v>
      </c>
      <c r="E184" s="138" t="s">
        <v>271</v>
      </c>
      <c r="F184" s="222" t="s">
        <v>272</v>
      </c>
      <c r="G184" s="223"/>
      <c r="H184" s="223"/>
      <c r="I184" s="223"/>
      <c r="J184" s="139" t="s">
        <v>245</v>
      </c>
      <c r="K184" s="140">
        <v>2</v>
      </c>
      <c r="L184" s="224">
        <v>3.1989999999999998</v>
      </c>
      <c r="M184" s="223"/>
      <c r="N184" s="224">
        <f t="shared" si="0"/>
        <v>6.3979999999999997</v>
      </c>
      <c r="O184" s="223"/>
      <c r="P184" s="223"/>
      <c r="Q184" s="223"/>
      <c r="R184" s="32"/>
      <c r="T184" s="141" t="s">
        <v>16</v>
      </c>
      <c r="U184" s="39" t="s">
        <v>41</v>
      </c>
      <c r="V184" s="142">
        <v>0.27600000000000002</v>
      </c>
      <c r="W184" s="142">
        <f t="shared" si="1"/>
        <v>0.55200000000000005</v>
      </c>
      <c r="X184" s="142">
        <v>3.0000000000000001E-5</v>
      </c>
      <c r="Y184" s="142">
        <f t="shared" si="2"/>
        <v>6.0000000000000002E-5</v>
      </c>
      <c r="Z184" s="142">
        <v>0</v>
      </c>
      <c r="AA184" s="143">
        <f t="shared" si="3"/>
        <v>0</v>
      </c>
      <c r="AR184" s="16" t="s">
        <v>124</v>
      </c>
      <c r="AT184" s="16" t="s">
        <v>120</v>
      </c>
      <c r="AU184" s="16" t="s">
        <v>125</v>
      </c>
      <c r="AY184" s="16" t="s">
        <v>119</v>
      </c>
      <c r="BE184" s="144">
        <f t="shared" si="4"/>
        <v>0</v>
      </c>
      <c r="BF184" s="144">
        <f t="shared" si="5"/>
        <v>6.3979999999999997</v>
      </c>
      <c r="BG184" s="144">
        <f t="shared" si="6"/>
        <v>0</v>
      </c>
      <c r="BH184" s="144">
        <f t="shared" si="7"/>
        <v>0</v>
      </c>
      <c r="BI184" s="144">
        <f t="shared" si="8"/>
        <v>0</v>
      </c>
      <c r="BJ184" s="16" t="s">
        <v>125</v>
      </c>
      <c r="BK184" s="145">
        <f t="shared" si="9"/>
        <v>6.3979999999999997</v>
      </c>
      <c r="BL184" s="16" t="s">
        <v>124</v>
      </c>
      <c r="BM184" s="16" t="s">
        <v>273</v>
      </c>
    </row>
    <row r="185" spans="2:65" s="1" customFormat="1" ht="22.5" customHeight="1" x14ac:dyDescent="0.3">
      <c r="B185" s="30"/>
      <c r="C185" s="162" t="s">
        <v>274</v>
      </c>
      <c r="D185" s="162" t="s">
        <v>193</v>
      </c>
      <c r="E185" s="163" t="s">
        <v>275</v>
      </c>
      <c r="F185" s="225" t="s">
        <v>276</v>
      </c>
      <c r="G185" s="226"/>
      <c r="H185" s="226"/>
      <c r="I185" s="226"/>
      <c r="J185" s="164" t="s">
        <v>245</v>
      </c>
      <c r="K185" s="165">
        <v>2</v>
      </c>
      <c r="L185" s="227">
        <v>3.0350000000000001</v>
      </c>
      <c r="M185" s="226"/>
      <c r="N185" s="227">
        <f t="shared" si="0"/>
        <v>6.07</v>
      </c>
      <c r="O185" s="223"/>
      <c r="P185" s="223"/>
      <c r="Q185" s="223"/>
      <c r="R185" s="32"/>
      <c r="T185" s="141" t="s">
        <v>16</v>
      </c>
      <c r="U185" s="39" t="s">
        <v>41</v>
      </c>
      <c r="V185" s="142">
        <v>0</v>
      </c>
      <c r="W185" s="142">
        <f t="shared" si="1"/>
        <v>0</v>
      </c>
      <c r="X185" s="142">
        <v>5.0000000000000001E-4</v>
      </c>
      <c r="Y185" s="142">
        <f t="shared" si="2"/>
        <v>1E-3</v>
      </c>
      <c r="Z185" s="142">
        <v>0</v>
      </c>
      <c r="AA185" s="143">
        <f t="shared" si="3"/>
        <v>0</v>
      </c>
      <c r="AR185" s="16" t="s">
        <v>162</v>
      </c>
      <c r="AT185" s="16" t="s">
        <v>193</v>
      </c>
      <c r="AU185" s="16" t="s">
        <v>125</v>
      </c>
      <c r="AY185" s="16" t="s">
        <v>119</v>
      </c>
      <c r="BE185" s="144">
        <f t="shared" si="4"/>
        <v>0</v>
      </c>
      <c r="BF185" s="144">
        <f t="shared" si="5"/>
        <v>6.07</v>
      </c>
      <c r="BG185" s="144">
        <f t="shared" si="6"/>
        <v>0</v>
      </c>
      <c r="BH185" s="144">
        <f t="shared" si="7"/>
        <v>0</v>
      </c>
      <c r="BI185" s="144">
        <f t="shared" si="8"/>
        <v>0</v>
      </c>
      <c r="BJ185" s="16" t="s">
        <v>125</v>
      </c>
      <c r="BK185" s="145">
        <f t="shared" si="9"/>
        <v>6.07</v>
      </c>
      <c r="BL185" s="16" t="s">
        <v>124</v>
      </c>
      <c r="BM185" s="16" t="s">
        <v>277</v>
      </c>
    </row>
    <row r="186" spans="2:65" s="1" customFormat="1" ht="31.5" customHeight="1" x14ac:dyDescent="0.3">
      <c r="B186" s="30"/>
      <c r="C186" s="137" t="s">
        <v>278</v>
      </c>
      <c r="D186" s="137" t="s">
        <v>120</v>
      </c>
      <c r="E186" s="138" t="s">
        <v>279</v>
      </c>
      <c r="F186" s="222" t="s">
        <v>280</v>
      </c>
      <c r="G186" s="223"/>
      <c r="H186" s="223"/>
      <c r="I186" s="223"/>
      <c r="J186" s="139" t="s">
        <v>245</v>
      </c>
      <c r="K186" s="140">
        <v>3</v>
      </c>
      <c r="L186" s="224">
        <v>5.9349999999999996</v>
      </c>
      <c r="M186" s="223"/>
      <c r="N186" s="224">
        <f t="shared" si="0"/>
        <v>17.805</v>
      </c>
      <c r="O186" s="223"/>
      <c r="P186" s="223"/>
      <c r="Q186" s="223"/>
      <c r="R186" s="32"/>
      <c r="T186" s="141" t="s">
        <v>16</v>
      </c>
      <c r="U186" s="39" t="s">
        <v>41</v>
      </c>
      <c r="V186" s="142">
        <v>0.51</v>
      </c>
      <c r="W186" s="142">
        <f t="shared" si="1"/>
        <v>1.53</v>
      </c>
      <c r="X186" s="142">
        <v>8.0000000000000007E-5</v>
      </c>
      <c r="Y186" s="142">
        <f t="shared" si="2"/>
        <v>2.4000000000000003E-4</v>
      </c>
      <c r="Z186" s="142">
        <v>0</v>
      </c>
      <c r="AA186" s="143">
        <f t="shared" si="3"/>
        <v>0</v>
      </c>
      <c r="AR186" s="16" t="s">
        <v>124</v>
      </c>
      <c r="AT186" s="16" t="s">
        <v>120</v>
      </c>
      <c r="AU186" s="16" t="s">
        <v>125</v>
      </c>
      <c r="AY186" s="16" t="s">
        <v>119</v>
      </c>
      <c r="BE186" s="144">
        <f t="shared" si="4"/>
        <v>0</v>
      </c>
      <c r="BF186" s="144">
        <f t="shared" si="5"/>
        <v>17.805</v>
      </c>
      <c r="BG186" s="144">
        <f t="shared" si="6"/>
        <v>0</v>
      </c>
      <c r="BH186" s="144">
        <f t="shared" si="7"/>
        <v>0</v>
      </c>
      <c r="BI186" s="144">
        <f t="shared" si="8"/>
        <v>0</v>
      </c>
      <c r="BJ186" s="16" t="s">
        <v>125</v>
      </c>
      <c r="BK186" s="145">
        <f t="shared" si="9"/>
        <v>17.805</v>
      </c>
      <c r="BL186" s="16" t="s">
        <v>124</v>
      </c>
      <c r="BM186" s="16" t="s">
        <v>281</v>
      </c>
    </row>
    <row r="187" spans="2:65" s="1" customFormat="1" ht="22.5" customHeight="1" x14ac:dyDescent="0.3">
      <c r="B187" s="30"/>
      <c r="C187" s="162" t="s">
        <v>282</v>
      </c>
      <c r="D187" s="162" t="s">
        <v>193</v>
      </c>
      <c r="E187" s="163" t="s">
        <v>283</v>
      </c>
      <c r="F187" s="225" t="s">
        <v>284</v>
      </c>
      <c r="G187" s="226"/>
      <c r="H187" s="226"/>
      <c r="I187" s="226"/>
      <c r="J187" s="164" t="s">
        <v>245</v>
      </c>
      <c r="K187" s="165">
        <v>3</v>
      </c>
      <c r="L187" s="227">
        <v>25.204999999999998</v>
      </c>
      <c r="M187" s="226"/>
      <c r="N187" s="227">
        <f t="shared" si="0"/>
        <v>75.614999999999995</v>
      </c>
      <c r="O187" s="223"/>
      <c r="P187" s="223"/>
      <c r="Q187" s="223"/>
      <c r="R187" s="32"/>
      <c r="T187" s="141" t="s">
        <v>16</v>
      </c>
      <c r="U187" s="39" t="s">
        <v>41</v>
      </c>
      <c r="V187" s="142">
        <v>0</v>
      </c>
      <c r="W187" s="142">
        <f t="shared" si="1"/>
        <v>0</v>
      </c>
      <c r="X187" s="142">
        <v>3.3999999999999998E-3</v>
      </c>
      <c r="Y187" s="142">
        <f t="shared" si="2"/>
        <v>1.0199999999999999E-2</v>
      </c>
      <c r="Z187" s="142">
        <v>0</v>
      </c>
      <c r="AA187" s="143">
        <f t="shared" si="3"/>
        <v>0</v>
      </c>
      <c r="AR187" s="16" t="s">
        <v>162</v>
      </c>
      <c r="AT187" s="16" t="s">
        <v>193</v>
      </c>
      <c r="AU187" s="16" t="s">
        <v>125</v>
      </c>
      <c r="AY187" s="16" t="s">
        <v>119</v>
      </c>
      <c r="BE187" s="144">
        <f t="shared" si="4"/>
        <v>0</v>
      </c>
      <c r="BF187" s="144">
        <f t="shared" si="5"/>
        <v>75.614999999999995</v>
      </c>
      <c r="BG187" s="144">
        <f t="shared" si="6"/>
        <v>0</v>
      </c>
      <c r="BH187" s="144">
        <f t="shared" si="7"/>
        <v>0</v>
      </c>
      <c r="BI187" s="144">
        <f t="shared" si="8"/>
        <v>0</v>
      </c>
      <c r="BJ187" s="16" t="s">
        <v>125</v>
      </c>
      <c r="BK187" s="145">
        <f t="shared" si="9"/>
        <v>75.614999999999995</v>
      </c>
      <c r="BL187" s="16" t="s">
        <v>124</v>
      </c>
      <c r="BM187" s="16" t="s">
        <v>285</v>
      </c>
    </row>
    <row r="188" spans="2:65" s="1" customFormat="1" ht="31.5" customHeight="1" x14ac:dyDescent="0.3">
      <c r="B188" s="30"/>
      <c r="C188" s="137" t="s">
        <v>286</v>
      </c>
      <c r="D188" s="137" t="s">
        <v>120</v>
      </c>
      <c r="E188" s="138" t="s">
        <v>287</v>
      </c>
      <c r="F188" s="222" t="s">
        <v>288</v>
      </c>
      <c r="G188" s="223"/>
      <c r="H188" s="223"/>
      <c r="I188" s="223"/>
      <c r="J188" s="139" t="s">
        <v>245</v>
      </c>
      <c r="K188" s="140">
        <v>3</v>
      </c>
      <c r="L188" s="224">
        <v>15.817</v>
      </c>
      <c r="M188" s="223"/>
      <c r="N188" s="224">
        <f t="shared" si="0"/>
        <v>47.451000000000001</v>
      </c>
      <c r="O188" s="223"/>
      <c r="P188" s="223"/>
      <c r="Q188" s="223"/>
      <c r="R188" s="32"/>
      <c r="T188" s="141" t="s">
        <v>16</v>
      </c>
      <c r="U188" s="39" t="s">
        <v>41</v>
      </c>
      <c r="V188" s="142">
        <v>1.2709999999999999</v>
      </c>
      <c r="W188" s="142">
        <f t="shared" si="1"/>
        <v>3.8129999999999997</v>
      </c>
      <c r="X188" s="142">
        <v>1.2E-4</v>
      </c>
      <c r="Y188" s="142">
        <f t="shared" si="2"/>
        <v>3.6000000000000002E-4</v>
      </c>
      <c r="Z188" s="142">
        <v>0</v>
      </c>
      <c r="AA188" s="143">
        <f t="shared" si="3"/>
        <v>0</v>
      </c>
      <c r="AR188" s="16" t="s">
        <v>124</v>
      </c>
      <c r="AT188" s="16" t="s">
        <v>120</v>
      </c>
      <c r="AU188" s="16" t="s">
        <v>125</v>
      </c>
      <c r="AY188" s="16" t="s">
        <v>119</v>
      </c>
      <c r="BE188" s="144">
        <f t="shared" si="4"/>
        <v>0</v>
      </c>
      <c r="BF188" s="144">
        <f t="shared" si="5"/>
        <v>47.451000000000001</v>
      </c>
      <c r="BG188" s="144">
        <f t="shared" si="6"/>
        <v>0</v>
      </c>
      <c r="BH188" s="144">
        <f t="shared" si="7"/>
        <v>0</v>
      </c>
      <c r="BI188" s="144">
        <f t="shared" si="8"/>
        <v>0</v>
      </c>
      <c r="BJ188" s="16" t="s">
        <v>125</v>
      </c>
      <c r="BK188" s="145">
        <f t="shared" si="9"/>
        <v>47.451000000000001</v>
      </c>
      <c r="BL188" s="16" t="s">
        <v>124</v>
      </c>
      <c r="BM188" s="16" t="s">
        <v>289</v>
      </c>
    </row>
    <row r="189" spans="2:65" s="1" customFormat="1" ht="31.5" customHeight="1" x14ac:dyDescent="0.3">
      <c r="B189" s="30"/>
      <c r="C189" s="162" t="s">
        <v>290</v>
      </c>
      <c r="D189" s="162" t="s">
        <v>193</v>
      </c>
      <c r="E189" s="163" t="s">
        <v>291</v>
      </c>
      <c r="F189" s="225" t="s">
        <v>292</v>
      </c>
      <c r="G189" s="226"/>
      <c r="H189" s="226"/>
      <c r="I189" s="226"/>
      <c r="J189" s="164" t="s">
        <v>245</v>
      </c>
      <c r="K189" s="165">
        <v>1</v>
      </c>
      <c r="L189" s="227">
        <v>105.22799999999999</v>
      </c>
      <c r="M189" s="226"/>
      <c r="N189" s="227">
        <f t="shared" si="0"/>
        <v>105.22799999999999</v>
      </c>
      <c r="O189" s="223"/>
      <c r="P189" s="223"/>
      <c r="Q189" s="223"/>
      <c r="R189" s="32"/>
      <c r="T189" s="141" t="s">
        <v>16</v>
      </c>
      <c r="U189" s="39" t="s">
        <v>41</v>
      </c>
      <c r="V189" s="142">
        <v>0</v>
      </c>
      <c r="W189" s="142">
        <f t="shared" si="1"/>
        <v>0</v>
      </c>
      <c r="X189" s="142">
        <v>1.146E-2</v>
      </c>
      <c r="Y189" s="142">
        <f t="shared" si="2"/>
        <v>1.146E-2</v>
      </c>
      <c r="Z189" s="142">
        <v>0</v>
      </c>
      <c r="AA189" s="143">
        <f t="shared" si="3"/>
        <v>0</v>
      </c>
      <c r="AR189" s="16" t="s">
        <v>162</v>
      </c>
      <c r="AT189" s="16" t="s">
        <v>193</v>
      </c>
      <c r="AU189" s="16" t="s">
        <v>125</v>
      </c>
      <c r="AY189" s="16" t="s">
        <v>119</v>
      </c>
      <c r="BE189" s="144">
        <f t="shared" si="4"/>
        <v>0</v>
      </c>
      <c r="BF189" s="144">
        <f t="shared" si="5"/>
        <v>105.22799999999999</v>
      </c>
      <c r="BG189" s="144">
        <f t="shared" si="6"/>
        <v>0</v>
      </c>
      <c r="BH189" s="144">
        <f t="shared" si="7"/>
        <v>0</v>
      </c>
      <c r="BI189" s="144">
        <f t="shared" si="8"/>
        <v>0</v>
      </c>
      <c r="BJ189" s="16" t="s">
        <v>125</v>
      </c>
      <c r="BK189" s="145">
        <f t="shared" si="9"/>
        <v>105.22799999999999</v>
      </c>
      <c r="BL189" s="16" t="s">
        <v>124</v>
      </c>
      <c r="BM189" s="16" t="s">
        <v>293</v>
      </c>
    </row>
    <row r="190" spans="2:65" s="1" customFormat="1" ht="31.5" customHeight="1" x14ac:dyDescent="0.3">
      <c r="B190" s="30"/>
      <c r="C190" s="162" t="s">
        <v>294</v>
      </c>
      <c r="D190" s="162" t="s">
        <v>193</v>
      </c>
      <c r="E190" s="163" t="s">
        <v>295</v>
      </c>
      <c r="F190" s="225" t="s">
        <v>296</v>
      </c>
      <c r="G190" s="226"/>
      <c r="H190" s="226"/>
      <c r="I190" s="226"/>
      <c r="J190" s="164" t="s">
        <v>245</v>
      </c>
      <c r="K190" s="165">
        <v>2</v>
      </c>
      <c r="L190" s="227">
        <v>41.347000000000001</v>
      </c>
      <c r="M190" s="226"/>
      <c r="N190" s="227">
        <f t="shared" si="0"/>
        <v>82.694000000000003</v>
      </c>
      <c r="O190" s="223"/>
      <c r="P190" s="223"/>
      <c r="Q190" s="223"/>
      <c r="R190" s="32"/>
      <c r="T190" s="141" t="s">
        <v>16</v>
      </c>
      <c r="U190" s="39" t="s">
        <v>41</v>
      </c>
      <c r="V190" s="142">
        <v>0</v>
      </c>
      <c r="W190" s="142">
        <f t="shared" si="1"/>
        <v>0</v>
      </c>
      <c r="X190" s="142">
        <v>6.1000000000000004E-3</v>
      </c>
      <c r="Y190" s="142">
        <f t="shared" si="2"/>
        <v>1.2200000000000001E-2</v>
      </c>
      <c r="Z190" s="142">
        <v>0</v>
      </c>
      <c r="AA190" s="143">
        <f t="shared" si="3"/>
        <v>0</v>
      </c>
      <c r="AR190" s="16" t="s">
        <v>162</v>
      </c>
      <c r="AT190" s="16" t="s">
        <v>193</v>
      </c>
      <c r="AU190" s="16" t="s">
        <v>125</v>
      </c>
      <c r="AY190" s="16" t="s">
        <v>119</v>
      </c>
      <c r="BE190" s="144">
        <f t="shared" si="4"/>
        <v>0</v>
      </c>
      <c r="BF190" s="144">
        <f t="shared" si="5"/>
        <v>82.694000000000003</v>
      </c>
      <c r="BG190" s="144">
        <f t="shared" si="6"/>
        <v>0</v>
      </c>
      <c r="BH190" s="144">
        <f t="shared" si="7"/>
        <v>0</v>
      </c>
      <c r="BI190" s="144">
        <f t="shared" si="8"/>
        <v>0</v>
      </c>
      <c r="BJ190" s="16" t="s">
        <v>125</v>
      </c>
      <c r="BK190" s="145">
        <f t="shared" si="9"/>
        <v>82.694000000000003</v>
      </c>
      <c r="BL190" s="16" t="s">
        <v>124</v>
      </c>
      <c r="BM190" s="16" t="s">
        <v>297</v>
      </c>
    </row>
    <row r="191" spans="2:65" s="1" customFormat="1" ht="31.5" customHeight="1" x14ac:dyDescent="0.3">
      <c r="B191" s="30"/>
      <c r="C191" s="137" t="s">
        <v>298</v>
      </c>
      <c r="D191" s="137" t="s">
        <v>120</v>
      </c>
      <c r="E191" s="138" t="s">
        <v>299</v>
      </c>
      <c r="F191" s="222" t="s">
        <v>300</v>
      </c>
      <c r="G191" s="223"/>
      <c r="H191" s="223"/>
      <c r="I191" s="223"/>
      <c r="J191" s="139" t="s">
        <v>245</v>
      </c>
      <c r="K191" s="140">
        <v>1</v>
      </c>
      <c r="L191" s="224">
        <v>19.681000000000001</v>
      </c>
      <c r="M191" s="223"/>
      <c r="N191" s="224">
        <f t="shared" si="0"/>
        <v>19.681000000000001</v>
      </c>
      <c r="O191" s="223"/>
      <c r="P191" s="223"/>
      <c r="Q191" s="223"/>
      <c r="R191" s="32"/>
      <c r="T191" s="141" t="s">
        <v>16</v>
      </c>
      <c r="U191" s="39" t="s">
        <v>41</v>
      </c>
      <c r="V191" s="142">
        <v>1.179</v>
      </c>
      <c r="W191" s="142">
        <f t="shared" si="1"/>
        <v>1.179</v>
      </c>
      <c r="X191" s="142">
        <v>1.6559999999999998E-2</v>
      </c>
      <c r="Y191" s="142">
        <f t="shared" si="2"/>
        <v>1.6559999999999998E-2</v>
      </c>
      <c r="Z191" s="142">
        <v>0</v>
      </c>
      <c r="AA191" s="143">
        <f t="shared" si="3"/>
        <v>0</v>
      </c>
      <c r="AR191" s="16" t="s">
        <v>124</v>
      </c>
      <c r="AT191" s="16" t="s">
        <v>120</v>
      </c>
      <c r="AU191" s="16" t="s">
        <v>125</v>
      </c>
      <c r="AY191" s="16" t="s">
        <v>119</v>
      </c>
      <c r="BE191" s="144">
        <f t="shared" si="4"/>
        <v>0</v>
      </c>
      <c r="BF191" s="144">
        <f t="shared" si="5"/>
        <v>19.681000000000001</v>
      </c>
      <c r="BG191" s="144">
        <f t="shared" si="6"/>
        <v>0</v>
      </c>
      <c r="BH191" s="144">
        <f t="shared" si="7"/>
        <v>0</v>
      </c>
      <c r="BI191" s="144">
        <f t="shared" si="8"/>
        <v>0</v>
      </c>
      <c r="BJ191" s="16" t="s">
        <v>125</v>
      </c>
      <c r="BK191" s="145">
        <f t="shared" si="9"/>
        <v>19.681000000000001</v>
      </c>
      <c r="BL191" s="16" t="s">
        <v>124</v>
      </c>
      <c r="BM191" s="16" t="s">
        <v>301</v>
      </c>
    </row>
    <row r="192" spans="2:65" s="1" customFormat="1" ht="31.5" customHeight="1" x14ac:dyDescent="0.3">
      <c r="B192" s="30"/>
      <c r="C192" s="137" t="s">
        <v>302</v>
      </c>
      <c r="D192" s="137" t="s">
        <v>120</v>
      </c>
      <c r="E192" s="138" t="s">
        <v>303</v>
      </c>
      <c r="F192" s="222" t="s">
        <v>304</v>
      </c>
      <c r="G192" s="223"/>
      <c r="H192" s="223"/>
      <c r="I192" s="223"/>
      <c r="J192" s="139" t="s">
        <v>245</v>
      </c>
      <c r="K192" s="140">
        <v>1</v>
      </c>
      <c r="L192" s="224">
        <v>36.311999999999998</v>
      </c>
      <c r="M192" s="223"/>
      <c r="N192" s="224">
        <f t="shared" si="0"/>
        <v>36.311999999999998</v>
      </c>
      <c r="O192" s="223"/>
      <c r="P192" s="223"/>
      <c r="Q192" s="223"/>
      <c r="R192" s="32"/>
      <c r="T192" s="141" t="s">
        <v>16</v>
      </c>
      <c r="U192" s="39" t="s">
        <v>41</v>
      </c>
      <c r="V192" s="142">
        <v>2.0369999999999999</v>
      </c>
      <c r="W192" s="142">
        <f t="shared" si="1"/>
        <v>2.0369999999999999</v>
      </c>
      <c r="X192" s="142">
        <v>2.6440000000000002E-2</v>
      </c>
      <c r="Y192" s="142">
        <f t="shared" si="2"/>
        <v>2.6440000000000002E-2</v>
      </c>
      <c r="Z192" s="142">
        <v>0</v>
      </c>
      <c r="AA192" s="143">
        <f t="shared" si="3"/>
        <v>0</v>
      </c>
      <c r="AR192" s="16" t="s">
        <v>124</v>
      </c>
      <c r="AT192" s="16" t="s">
        <v>120</v>
      </c>
      <c r="AU192" s="16" t="s">
        <v>125</v>
      </c>
      <c r="AY192" s="16" t="s">
        <v>119</v>
      </c>
      <c r="BE192" s="144">
        <f t="shared" si="4"/>
        <v>0</v>
      </c>
      <c r="BF192" s="144">
        <f t="shared" si="5"/>
        <v>36.311999999999998</v>
      </c>
      <c r="BG192" s="144">
        <f t="shared" si="6"/>
        <v>0</v>
      </c>
      <c r="BH192" s="144">
        <f t="shared" si="7"/>
        <v>0</v>
      </c>
      <c r="BI192" s="144">
        <f t="shared" si="8"/>
        <v>0</v>
      </c>
      <c r="BJ192" s="16" t="s">
        <v>125</v>
      </c>
      <c r="BK192" s="145">
        <f t="shared" si="9"/>
        <v>36.311999999999998</v>
      </c>
      <c r="BL192" s="16" t="s">
        <v>124</v>
      </c>
      <c r="BM192" s="16" t="s">
        <v>305</v>
      </c>
    </row>
    <row r="193" spans="2:65" s="1" customFormat="1" ht="22.5" customHeight="1" x14ac:dyDescent="0.3">
      <c r="B193" s="30"/>
      <c r="C193" s="137" t="s">
        <v>306</v>
      </c>
      <c r="D193" s="137" t="s">
        <v>120</v>
      </c>
      <c r="E193" s="138" t="s">
        <v>307</v>
      </c>
      <c r="F193" s="222" t="s">
        <v>308</v>
      </c>
      <c r="G193" s="223"/>
      <c r="H193" s="223"/>
      <c r="I193" s="223"/>
      <c r="J193" s="139" t="s">
        <v>245</v>
      </c>
      <c r="K193" s="140">
        <v>3</v>
      </c>
      <c r="L193" s="224">
        <v>35.386000000000003</v>
      </c>
      <c r="M193" s="223"/>
      <c r="N193" s="224">
        <f t="shared" si="0"/>
        <v>106.158</v>
      </c>
      <c r="O193" s="223"/>
      <c r="P193" s="223"/>
      <c r="Q193" s="223"/>
      <c r="R193" s="32"/>
      <c r="T193" s="141" t="s">
        <v>16</v>
      </c>
      <c r="U193" s="39" t="s">
        <v>41</v>
      </c>
      <c r="V193" s="142">
        <v>1.8380000000000001</v>
      </c>
      <c r="W193" s="142">
        <f t="shared" si="1"/>
        <v>5.5140000000000002</v>
      </c>
      <c r="X193" s="142">
        <v>3.3E-3</v>
      </c>
      <c r="Y193" s="142">
        <f t="shared" si="2"/>
        <v>9.8999999999999991E-3</v>
      </c>
      <c r="Z193" s="142">
        <v>0</v>
      </c>
      <c r="AA193" s="143">
        <f t="shared" si="3"/>
        <v>0</v>
      </c>
      <c r="AR193" s="16" t="s">
        <v>124</v>
      </c>
      <c r="AT193" s="16" t="s">
        <v>120</v>
      </c>
      <c r="AU193" s="16" t="s">
        <v>125</v>
      </c>
      <c r="AY193" s="16" t="s">
        <v>119</v>
      </c>
      <c r="BE193" s="144">
        <f t="shared" si="4"/>
        <v>0</v>
      </c>
      <c r="BF193" s="144">
        <f t="shared" si="5"/>
        <v>106.158</v>
      </c>
      <c r="BG193" s="144">
        <f t="shared" si="6"/>
        <v>0</v>
      </c>
      <c r="BH193" s="144">
        <f t="shared" si="7"/>
        <v>0</v>
      </c>
      <c r="BI193" s="144">
        <f t="shared" si="8"/>
        <v>0</v>
      </c>
      <c r="BJ193" s="16" t="s">
        <v>125</v>
      </c>
      <c r="BK193" s="145">
        <f t="shared" si="9"/>
        <v>106.158</v>
      </c>
      <c r="BL193" s="16" t="s">
        <v>124</v>
      </c>
      <c r="BM193" s="16" t="s">
        <v>309</v>
      </c>
    </row>
    <row r="194" spans="2:65" s="1" customFormat="1" ht="22.5" customHeight="1" x14ac:dyDescent="0.3">
      <c r="B194" s="30"/>
      <c r="C194" s="162" t="s">
        <v>310</v>
      </c>
      <c r="D194" s="162" t="s">
        <v>193</v>
      </c>
      <c r="E194" s="163" t="s">
        <v>311</v>
      </c>
      <c r="F194" s="225" t="s">
        <v>312</v>
      </c>
      <c r="G194" s="226"/>
      <c r="H194" s="226"/>
      <c r="I194" s="226"/>
      <c r="J194" s="164" t="s">
        <v>245</v>
      </c>
      <c r="K194" s="165">
        <v>3</v>
      </c>
      <c r="L194" s="227">
        <v>67.727999999999994</v>
      </c>
      <c r="M194" s="226"/>
      <c r="N194" s="227">
        <f t="shared" si="0"/>
        <v>203.184</v>
      </c>
      <c r="O194" s="223"/>
      <c r="P194" s="223"/>
      <c r="Q194" s="223"/>
      <c r="R194" s="32"/>
      <c r="T194" s="141" t="s">
        <v>16</v>
      </c>
      <c r="U194" s="39" t="s">
        <v>41</v>
      </c>
      <c r="V194" s="142">
        <v>0</v>
      </c>
      <c r="W194" s="142">
        <f t="shared" si="1"/>
        <v>0</v>
      </c>
      <c r="X194" s="142">
        <v>0.56999999999999995</v>
      </c>
      <c r="Y194" s="142">
        <f t="shared" si="2"/>
        <v>1.71</v>
      </c>
      <c r="Z194" s="142">
        <v>0</v>
      </c>
      <c r="AA194" s="143">
        <f t="shared" si="3"/>
        <v>0</v>
      </c>
      <c r="AR194" s="16" t="s">
        <v>162</v>
      </c>
      <c r="AT194" s="16" t="s">
        <v>193</v>
      </c>
      <c r="AU194" s="16" t="s">
        <v>125</v>
      </c>
      <c r="AY194" s="16" t="s">
        <v>119</v>
      </c>
      <c r="BE194" s="144">
        <f t="shared" si="4"/>
        <v>0</v>
      </c>
      <c r="BF194" s="144">
        <f t="shared" si="5"/>
        <v>203.184</v>
      </c>
      <c r="BG194" s="144">
        <f t="shared" si="6"/>
        <v>0</v>
      </c>
      <c r="BH194" s="144">
        <f t="shared" si="7"/>
        <v>0</v>
      </c>
      <c r="BI194" s="144">
        <f t="shared" si="8"/>
        <v>0</v>
      </c>
      <c r="BJ194" s="16" t="s">
        <v>125</v>
      </c>
      <c r="BK194" s="145">
        <f t="shared" si="9"/>
        <v>203.184</v>
      </c>
      <c r="BL194" s="16" t="s">
        <v>124</v>
      </c>
      <c r="BM194" s="16" t="s">
        <v>313</v>
      </c>
    </row>
    <row r="195" spans="2:65" s="1" customFormat="1" ht="31.5" customHeight="1" x14ac:dyDescent="0.3">
      <c r="B195" s="30"/>
      <c r="C195" s="162" t="s">
        <v>314</v>
      </c>
      <c r="D195" s="162" t="s">
        <v>193</v>
      </c>
      <c r="E195" s="163" t="s">
        <v>315</v>
      </c>
      <c r="F195" s="225" t="s">
        <v>316</v>
      </c>
      <c r="G195" s="226"/>
      <c r="H195" s="226"/>
      <c r="I195" s="226"/>
      <c r="J195" s="164" t="s">
        <v>245</v>
      </c>
      <c r="K195" s="165">
        <v>3</v>
      </c>
      <c r="L195" s="227">
        <v>280</v>
      </c>
      <c r="M195" s="226"/>
      <c r="N195" s="227">
        <f t="shared" si="0"/>
        <v>840</v>
      </c>
      <c r="O195" s="223"/>
      <c r="P195" s="223"/>
      <c r="Q195" s="223"/>
      <c r="R195" s="32"/>
      <c r="T195" s="141" t="s">
        <v>16</v>
      </c>
      <c r="U195" s="39" t="s">
        <v>41</v>
      </c>
      <c r="V195" s="142">
        <v>0</v>
      </c>
      <c r="W195" s="142">
        <f t="shared" si="1"/>
        <v>0</v>
      </c>
      <c r="X195" s="142">
        <v>1.3</v>
      </c>
      <c r="Y195" s="142">
        <f t="shared" si="2"/>
        <v>3.9000000000000004</v>
      </c>
      <c r="Z195" s="142">
        <v>0</v>
      </c>
      <c r="AA195" s="143">
        <f t="shared" si="3"/>
        <v>0</v>
      </c>
      <c r="AR195" s="16" t="s">
        <v>162</v>
      </c>
      <c r="AT195" s="16" t="s">
        <v>193</v>
      </c>
      <c r="AU195" s="16" t="s">
        <v>125</v>
      </c>
      <c r="AY195" s="16" t="s">
        <v>119</v>
      </c>
      <c r="BE195" s="144">
        <f t="shared" si="4"/>
        <v>0</v>
      </c>
      <c r="BF195" s="144">
        <f t="shared" si="5"/>
        <v>840</v>
      </c>
      <c r="BG195" s="144">
        <f t="shared" si="6"/>
        <v>0</v>
      </c>
      <c r="BH195" s="144">
        <f t="shared" si="7"/>
        <v>0</v>
      </c>
      <c r="BI195" s="144">
        <f t="shared" si="8"/>
        <v>0</v>
      </c>
      <c r="BJ195" s="16" t="s">
        <v>125</v>
      </c>
      <c r="BK195" s="145">
        <f t="shared" si="9"/>
        <v>840</v>
      </c>
      <c r="BL195" s="16" t="s">
        <v>124</v>
      </c>
      <c r="BM195" s="16" t="s">
        <v>317</v>
      </c>
    </row>
    <row r="196" spans="2:65" s="1" customFormat="1" ht="22.5" customHeight="1" x14ac:dyDescent="0.3">
      <c r="B196" s="30"/>
      <c r="C196" s="162" t="s">
        <v>318</v>
      </c>
      <c r="D196" s="162" t="s">
        <v>193</v>
      </c>
      <c r="E196" s="163" t="s">
        <v>319</v>
      </c>
      <c r="F196" s="225" t="s">
        <v>320</v>
      </c>
      <c r="G196" s="226"/>
      <c r="H196" s="226"/>
      <c r="I196" s="226"/>
      <c r="J196" s="164" t="s">
        <v>245</v>
      </c>
      <c r="K196" s="165">
        <v>6</v>
      </c>
      <c r="L196" s="227">
        <v>9.6259999999999994</v>
      </c>
      <c r="M196" s="226"/>
      <c r="N196" s="227">
        <f t="shared" si="0"/>
        <v>57.756</v>
      </c>
      <c r="O196" s="223"/>
      <c r="P196" s="223"/>
      <c r="Q196" s="223"/>
      <c r="R196" s="32"/>
      <c r="T196" s="141" t="s">
        <v>16</v>
      </c>
      <c r="U196" s="39" t="s">
        <v>41</v>
      </c>
      <c r="V196" s="142">
        <v>0</v>
      </c>
      <c r="W196" s="142">
        <f t="shared" si="1"/>
        <v>0</v>
      </c>
      <c r="X196" s="142">
        <v>3.6999999999999998E-2</v>
      </c>
      <c r="Y196" s="142">
        <f t="shared" si="2"/>
        <v>0.22199999999999998</v>
      </c>
      <c r="Z196" s="142">
        <v>0</v>
      </c>
      <c r="AA196" s="143">
        <f t="shared" si="3"/>
        <v>0</v>
      </c>
      <c r="AR196" s="16" t="s">
        <v>162</v>
      </c>
      <c r="AT196" s="16" t="s">
        <v>193</v>
      </c>
      <c r="AU196" s="16" t="s">
        <v>125</v>
      </c>
      <c r="AY196" s="16" t="s">
        <v>119</v>
      </c>
      <c r="BE196" s="144">
        <f t="shared" si="4"/>
        <v>0</v>
      </c>
      <c r="BF196" s="144">
        <f t="shared" si="5"/>
        <v>57.756</v>
      </c>
      <c r="BG196" s="144">
        <f t="shared" si="6"/>
        <v>0</v>
      </c>
      <c r="BH196" s="144">
        <f t="shared" si="7"/>
        <v>0</v>
      </c>
      <c r="BI196" s="144">
        <f t="shared" si="8"/>
        <v>0</v>
      </c>
      <c r="BJ196" s="16" t="s">
        <v>125</v>
      </c>
      <c r="BK196" s="145">
        <f t="shared" si="9"/>
        <v>57.756</v>
      </c>
      <c r="BL196" s="16" t="s">
        <v>124</v>
      </c>
      <c r="BM196" s="16" t="s">
        <v>321</v>
      </c>
    </row>
    <row r="197" spans="2:65" s="1" customFormat="1" ht="31.5" customHeight="1" x14ac:dyDescent="0.3">
      <c r="B197" s="30"/>
      <c r="C197" s="137" t="s">
        <v>322</v>
      </c>
      <c r="D197" s="137" t="s">
        <v>120</v>
      </c>
      <c r="E197" s="138" t="s">
        <v>323</v>
      </c>
      <c r="F197" s="222" t="s">
        <v>324</v>
      </c>
      <c r="G197" s="223"/>
      <c r="H197" s="223"/>
      <c r="I197" s="223"/>
      <c r="J197" s="139" t="s">
        <v>245</v>
      </c>
      <c r="K197" s="140">
        <v>3</v>
      </c>
      <c r="L197" s="224">
        <v>17.734000000000002</v>
      </c>
      <c r="M197" s="223"/>
      <c r="N197" s="224">
        <f t="shared" si="0"/>
        <v>53.201999999999998</v>
      </c>
      <c r="O197" s="223"/>
      <c r="P197" s="223"/>
      <c r="Q197" s="223"/>
      <c r="R197" s="32"/>
      <c r="T197" s="141" t="s">
        <v>16</v>
      </c>
      <c r="U197" s="39" t="s">
        <v>41</v>
      </c>
      <c r="V197" s="142">
        <v>1.21</v>
      </c>
      <c r="W197" s="142">
        <f t="shared" si="1"/>
        <v>3.63</v>
      </c>
      <c r="X197" s="142">
        <v>6.3E-3</v>
      </c>
      <c r="Y197" s="142">
        <f t="shared" si="2"/>
        <v>1.89E-2</v>
      </c>
      <c r="Z197" s="142">
        <v>0</v>
      </c>
      <c r="AA197" s="143">
        <f t="shared" si="3"/>
        <v>0</v>
      </c>
      <c r="AR197" s="16" t="s">
        <v>124</v>
      </c>
      <c r="AT197" s="16" t="s">
        <v>120</v>
      </c>
      <c r="AU197" s="16" t="s">
        <v>125</v>
      </c>
      <c r="AY197" s="16" t="s">
        <v>119</v>
      </c>
      <c r="BE197" s="144">
        <f t="shared" si="4"/>
        <v>0</v>
      </c>
      <c r="BF197" s="144">
        <f t="shared" si="5"/>
        <v>53.201999999999998</v>
      </c>
      <c r="BG197" s="144">
        <f t="shared" si="6"/>
        <v>0</v>
      </c>
      <c r="BH197" s="144">
        <f t="shared" si="7"/>
        <v>0</v>
      </c>
      <c r="BI197" s="144">
        <f t="shared" si="8"/>
        <v>0</v>
      </c>
      <c r="BJ197" s="16" t="s">
        <v>125</v>
      </c>
      <c r="BK197" s="145">
        <f t="shared" si="9"/>
        <v>53.201999999999998</v>
      </c>
      <c r="BL197" s="16" t="s">
        <v>124</v>
      </c>
      <c r="BM197" s="16" t="s">
        <v>325</v>
      </c>
    </row>
    <row r="198" spans="2:65" s="1" customFormat="1" ht="31.5" customHeight="1" x14ac:dyDescent="0.3">
      <c r="B198" s="30"/>
      <c r="C198" s="162" t="s">
        <v>326</v>
      </c>
      <c r="D198" s="162" t="s">
        <v>193</v>
      </c>
      <c r="E198" s="163" t="s">
        <v>327</v>
      </c>
      <c r="F198" s="225" t="s">
        <v>328</v>
      </c>
      <c r="G198" s="226"/>
      <c r="H198" s="226"/>
      <c r="I198" s="226"/>
      <c r="J198" s="164" t="s">
        <v>245</v>
      </c>
      <c r="K198" s="165">
        <v>3</v>
      </c>
      <c r="L198" s="227">
        <v>120.717</v>
      </c>
      <c r="M198" s="226"/>
      <c r="N198" s="227">
        <f t="shared" si="0"/>
        <v>362.15100000000001</v>
      </c>
      <c r="O198" s="223"/>
      <c r="P198" s="223"/>
      <c r="Q198" s="223"/>
      <c r="R198" s="32"/>
      <c r="T198" s="141" t="s">
        <v>16</v>
      </c>
      <c r="U198" s="39" t="s">
        <v>41</v>
      </c>
      <c r="V198" s="142">
        <v>0</v>
      </c>
      <c r="W198" s="142">
        <f t="shared" si="1"/>
        <v>0</v>
      </c>
      <c r="X198" s="142">
        <v>0.14499999999999999</v>
      </c>
      <c r="Y198" s="142">
        <f t="shared" si="2"/>
        <v>0.43499999999999994</v>
      </c>
      <c r="Z198" s="142">
        <v>0</v>
      </c>
      <c r="AA198" s="143">
        <f t="shared" si="3"/>
        <v>0</v>
      </c>
      <c r="AR198" s="16" t="s">
        <v>162</v>
      </c>
      <c r="AT198" s="16" t="s">
        <v>193</v>
      </c>
      <c r="AU198" s="16" t="s">
        <v>125</v>
      </c>
      <c r="AY198" s="16" t="s">
        <v>119</v>
      </c>
      <c r="BE198" s="144">
        <f t="shared" si="4"/>
        <v>0</v>
      </c>
      <c r="BF198" s="144">
        <f t="shared" si="5"/>
        <v>362.15100000000001</v>
      </c>
      <c r="BG198" s="144">
        <f t="shared" si="6"/>
        <v>0</v>
      </c>
      <c r="BH198" s="144">
        <f t="shared" si="7"/>
        <v>0</v>
      </c>
      <c r="BI198" s="144">
        <f t="shared" si="8"/>
        <v>0</v>
      </c>
      <c r="BJ198" s="16" t="s">
        <v>125</v>
      </c>
      <c r="BK198" s="145">
        <f t="shared" si="9"/>
        <v>362.15100000000001</v>
      </c>
      <c r="BL198" s="16" t="s">
        <v>124</v>
      </c>
      <c r="BM198" s="16" t="s">
        <v>329</v>
      </c>
    </row>
    <row r="199" spans="2:65" s="1" customFormat="1" ht="31.5" customHeight="1" x14ac:dyDescent="0.3">
      <c r="B199" s="30"/>
      <c r="C199" s="137" t="s">
        <v>330</v>
      </c>
      <c r="D199" s="137" t="s">
        <v>120</v>
      </c>
      <c r="E199" s="138" t="s">
        <v>331</v>
      </c>
      <c r="F199" s="222" t="s">
        <v>332</v>
      </c>
      <c r="G199" s="223"/>
      <c r="H199" s="223"/>
      <c r="I199" s="223"/>
      <c r="J199" s="139" t="s">
        <v>245</v>
      </c>
      <c r="K199" s="140">
        <v>2</v>
      </c>
      <c r="L199" s="224">
        <v>63.13</v>
      </c>
      <c r="M199" s="223"/>
      <c r="N199" s="224">
        <f t="shared" si="0"/>
        <v>126.26</v>
      </c>
      <c r="O199" s="223"/>
      <c r="P199" s="223"/>
      <c r="Q199" s="223"/>
      <c r="R199" s="32"/>
      <c r="T199" s="141" t="s">
        <v>16</v>
      </c>
      <c r="U199" s="39" t="s">
        <v>41</v>
      </c>
      <c r="V199" s="142">
        <v>4.282</v>
      </c>
      <c r="W199" s="142">
        <f t="shared" si="1"/>
        <v>8.5640000000000001</v>
      </c>
      <c r="X199" s="142">
        <v>0.34099000000000002</v>
      </c>
      <c r="Y199" s="142">
        <f t="shared" si="2"/>
        <v>0.68198000000000003</v>
      </c>
      <c r="Z199" s="142">
        <v>0</v>
      </c>
      <c r="AA199" s="143">
        <f t="shared" si="3"/>
        <v>0</v>
      </c>
      <c r="AR199" s="16" t="s">
        <v>124</v>
      </c>
      <c r="AT199" s="16" t="s">
        <v>120</v>
      </c>
      <c r="AU199" s="16" t="s">
        <v>125</v>
      </c>
      <c r="AY199" s="16" t="s">
        <v>119</v>
      </c>
      <c r="BE199" s="144">
        <f t="shared" si="4"/>
        <v>0</v>
      </c>
      <c r="BF199" s="144">
        <f t="shared" si="5"/>
        <v>126.26</v>
      </c>
      <c r="BG199" s="144">
        <f t="shared" si="6"/>
        <v>0</v>
      </c>
      <c r="BH199" s="144">
        <f t="shared" si="7"/>
        <v>0</v>
      </c>
      <c r="BI199" s="144">
        <f t="shared" si="8"/>
        <v>0</v>
      </c>
      <c r="BJ199" s="16" t="s">
        <v>125</v>
      </c>
      <c r="BK199" s="145">
        <f t="shared" si="9"/>
        <v>126.26</v>
      </c>
      <c r="BL199" s="16" t="s">
        <v>124</v>
      </c>
      <c r="BM199" s="16" t="s">
        <v>333</v>
      </c>
    </row>
    <row r="200" spans="2:65" s="1" customFormat="1" ht="31.5" customHeight="1" x14ac:dyDescent="0.3">
      <c r="B200" s="30"/>
      <c r="C200" s="162" t="s">
        <v>334</v>
      </c>
      <c r="D200" s="162" t="s">
        <v>193</v>
      </c>
      <c r="E200" s="163" t="s">
        <v>335</v>
      </c>
      <c r="F200" s="225" t="s">
        <v>336</v>
      </c>
      <c r="G200" s="226"/>
      <c r="H200" s="226"/>
      <c r="I200" s="226"/>
      <c r="J200" s="164" t="s">
        <v>245</v>
      </c>
      <c r="K200" s="165">
        <v>2.02</v>
      </c>
      <c r="L200" s="227">
        <v>17.210999999999999</v>
      </c>
      <c r="M200" s="226"/>
      <c r="N200" s="227">
        <f t="shared" si="0"/>
        <v>34.765999999999998</v>
      </c>
      <c r="O200" s="223"/>
      <c r="P200" s="223"/>
      <c r="Q200" s="223"/>
      <c r="R200" s="32"/>
      <c r="T200" s="141" t="s">
        <v>16</v>
      </c>
      <c r="U200" s="39" t="s">
        <v>41</v>
      </c>
      <c r="V200" s="142">
        <v>0</v>
      </c>
      <c r="W200" s="142">
        <f t="shared" si="1"/>
        <v>0</v>
      </c>
      <c r="X200" s="142">
        <v>9.9000000000000005E-2</v>
      </c>
      <c r="Y200" s="142">
        <f t="shared" si="2"/>
        <v>0.19998000000000002</v>
      </c>
      <c r="Z200" s="142">
        <v>0</v>
      </c>
      <c r="AA200" s="143">
        <f t="shared" si="3"/>
        <v>0</v>
      </c>
      <c r="AR200" s="16" t="s">
        <v>162</v>
      </c>
      <c r="AT200" s="16" t="s">
        <v>193</v>
      </c>
      <c r="AU200" s="16" t="s">
        <v>125</v>
      </c>
      <c r="AY200" s="16" t="s">
        <v>119</v>
      </c>
      <c r="BE200" s="144">
        <f t="shared" si="4"/>
        <v>0</v>
      </c>
      <c r="BF200" s="144">
        <f t="shared" si="5"/>
        <v>34.765999999999998</v>
      </c>
      <c r="BG200" s="144">
        <f t="shared" si="6"/>
        <v>0</v>
      </c>
      <c r="BH200" s="144">
        <f t="shared" si="7"/>
        <v>0</v>
      </c>
      <c r="BI200" s="144">
        <f t="shared" si="8"/>
        <v>0</v>
      </c>
      <c r="BJ200" s="16" t="s">
        <v>125</v>
      </c>
      <c r="BK200" s="145">
        <f t="shared" si="9"/>
        <v>34.765999999999998</v>
      </c>
      <c r="BL200" s="16" t="s">
        <v>124</v>
      </c>
      <c r="BM200" s="16" t="s">
        <v>337</v>
      </c>
    </row>
    <row r="201" spans="2:65" s="1" customFormat="1" ht="31.5" customHeight="1" x14ac:dyDescent="0.3">
      <c r="B201" s="30"/>
      <c r="C201" s="162" t="s">
        <v>338</v>
      </c>
      <c r="D201" s="162" t="s">
        <v>193</v>
      </c>
      <c r="E201" s="163" t="s">
        <v>339</v>
      </c>
      <c r="F201" s="225" t="s">
        <v>340</v>
      </c>
      <c r="G201" s="226"/>
      <c r="H201" s="226"/>
      <c r="I201" s="226"/>
      <c r="J201" s="164" t="s">
        <v>245</v>
      </c>
      <c r="K201" s="165">
        <v>2.02</v>
      </c>
      <c r="L201" s="227">
        <v>9.109</v>
      </c>
      <c r="M201" s="226"/>
      <c r="N201" s="227">
        <f t="shared" si="0"/>
        <v>18.399999999999999</v>
      </c>
      <c r="O201" s="223"/>
      <c r="P201" s="223"/>
      <c r="Q201" s="223"/>
      <c r="R201" s="32"/>
      <c r="T201" s="141" t="s">
        <v>16</v>
      </c>
      <c r="U201" s="39" t="s">
        <v>41</v>
      </c>
      <c r="V201" s="142">
        <v>0</v>
      </c>
      <c r="W201" s="142">
        <f t="shared" si="1"/>
        <v>0</v>
      </c>
      <c r="X201" s="142">
        <v>0.12</v>
      </c>
      <c r="Y201" s="142">
        <f t="shared" si="2"/>
        <v>0.2424</v>
      </c>
      <c r="Z201" s="142">
        <v>0</v>
      </c>
      <c r="AA201" s="143">
        <f t="shared" si="3"/>
        <v>0</v>
      </c>
      <c r="AR201" s="16" t="s">
        <v>162</v>
      </c>
      <c r="AT201" s="16" t="s">
        <v>193</v>
      </c>
      <c r="AU201" s="16" t="s">
        <v>125</v>
      </c>
      <c r="AY201" s="16" t="s">
        <v>119</v>
      </c>
      <c r="BE201" s="144">
        <f t="shared" si="4"/>
        <v>0</v>
      </c>
      <c r="BF201" s="144">
        <f t="shared" si="5"/>
        <v>18.399999999999999</v>
      </c>
      <c r="BG201" s="144">
        <f t="shared" si="6"/>
        <v>0</v>
      </c>
      <c r="BH201" s="144">
        <f t="shared" si="7"/>
        <v>0</v>
      </c>
      <c r="BI201" s="144">
        <f t="shared" si="8"/>
        <v>0</v>
      </c>
      <c r="BJ201" s="16" t="s">
        <v>125</v>
      </c>
      <c r="BK201" s="145">
        <f t="shared" si="9"/>
        <v>18.399999999999999</v>
      </c>
      <c r="BL201" s="16" t="s">
        <v>124</v>
      </c>
      <c r="BM201" s="16" t="s">
        <v>341</v>
      </c>
    </row>
    <row r="202" spans="2:65" s="1" customFormat="1" ht="31.5" customHeight="1" x14ac:dyDescent="0.3">
      <c r="B202" s="30"/>
      <c r="C202" s="162" t="s">
        <v>342</v>
      </c>
      <c r="D202" s="162" t="s">
        <v>193</v>
      </c>
      <c r="E202" s="163" t="s">
        <v>343</v>
      </c>
      <c r="F202" s="225" t="s">
        <v>344</v>
      </c>
      <c r="G202" s="226"/>
      <c r="H202" s="226"/>
      <c r="I202" s="226"/>
      <c r="J202" s="164" t="s">
        <v>245</v>
      </c>
      <c r="K202" s="165">
        <v>2.02</v>
      </c>
      <c r="L202" s="227">
        <v>13.01</v>
      </c>
      <c r="M202" s="226"/>
      <c r="N202" s="227">
        <f t="shared" si="0"/>
        <v>26.28</v>
      </c>
      <c r="O202" s="223"/>
      <c r="P202" s="223"/>
      <c r="Q202" s="223"/>
      <c r="R202" s="32"/>
      <c r="T202" s="141" t="s">
        <v>16</v>
      </c>
      <c r="U202" s="39" t="s">
        <v>41</v>
      </c>
      <c r="V202" s="142">
        <v>0</v>
      </c>
      <c r="W202" s="142">
        <f t="shared" si="1"/>
        <v>0</v>
      </c>
      <c r="X202" s="142">
        <v>0.17</v>
      </c>
      <c r="Y202" s="142">
        <f t="shared" si="2"/>
        <v>0.34340000000000004</v>
      </c>
      <c r="Z202" s="142">
        <v>0</v>
      </c>
      <c r="AA202" s="143">
        <f t="shared" si="3"/>
        <v>0</v>
      </c>
      <c r="AR202" s="16" t="s">
        <v>162</v>
      </c>
      <c r="AT202" s="16" t="s">
        <v>193</v>
      </c>
      <c r="AU202" s="16" t="s">
        <v>125</v>
      </c>
      <c r="AY202" s="16" t="s">
        <v>119</v>
      </c>
      <c r="BE202" s="144">
        <f t="shared" si="4"/>
        <v>0</v>
      </c>
      <c r="BF202" s="144">
        <f t="shared" si="5"/>
        <v>26.28</v>
      </c>
      <c r="BG202" s="144">
        <f t="shared" si="6"/>
        <v>0</v>
      </c>
      <c r="BH202" s="144">
        <f t="shared" si="7"/>
        <v>0</v>
      </c>
      <c r="BI202" s="144">
        <f t="shared" si="8"/>
        <v>0</v>
      </c>
      <c r="BJ202" s="16" t="s">
        <v>125</v>
      </c>
      <c r="BK202" s="145">
        <f t="shared" si="9"/>
        <v>26.28</v>
      </c>
      <c r="BL202" s="16" t="s">
        <v>124</v>
      </c>
      <c r="BM202" s="16" t="s">
        <v>345</v>
      </c>
    </row>
    <row r="203" spans="2:65" s="1" customFormat="1" ht="31.5" customHeight="1" x14ac:dyDescent="0.3">
      <c r="B203" s="30"/>
      <c r="C203" s="162" t="s">
        <v>346</v>
      </c>
      <c r="D203" s="162" t="s">
        <v>193</v>
      </c>
      <c r="E203" s="163" t="s">
        <v>347</v>
      </c>
      <c r="F203" s="225" t="s">
        <v>348</v>
      </c>
      <c r="G203" s="226"/>
      <c r="H203" s="226"/>
      <c r="I203" s="226"/>
      <c r="J203" s="164" t="s">
        <v>245</v>
      </c>
      <c r="K203" s="165">
        <v>2.02</v>
      </c>
      <c r="L203" s="227">
        <v>28.5</v>
      </c>
      <c r="M203" s="226"/>
      <c r="N203" s="227">
        <f t="shared" si="0"/>
        <v>57.57</v>
      </c>
      <c r="O203" s="223"/>
      <c r="P203" s="223"/>
      <c r="Q203" s="223"/>
      <c r="R203" s="32"/>
      <c r="T203" s="141" t="s">
        <v>16</v>
      </c>
      <c r="U203" s="39" t="s">
        <v>41</v>
      </c>
      <c r="V203" s="142">
        <v>0</v>
      </c>
      <c r="W203" s="142">
        <f t="shared" si="1"/>
        <v>0</v>
      </c>
      <c r="X203" s="142">
        <v>0.17499999999999999</v>
      </c>
      <c r="Y203" s="142">
        <f t="shared" si="2"/>
        <v>0.35349999999999998</v>
      </c>
      <c r="Z203" s="142">
        <v>0</v>
      </c>
      <c r="AA203" s="143">
        <f t="shared" si="3"/>
        <v>0</v>
      </c>
      <c r="AR203" s="16" t="s">
        <v>162</v>
      </c>
      <c r="AT203" s="16" t="s">
        <v>193</v>
      </c>
      <c r="AU203" s="16" t="s">
        <v>125</v>
      </c>
      <c r="AY203" s="16" t="s">
        <v>119</v>
      </c>
      <c r="BE203" s="144">
        <f t="shared" si="4"/>
        <v>0</v>
      </c>
      <c r="BF203" s="144">
        <f t="shared" si="5"/>
        <v>57.57</v>
      </c>
      <c r="BG203" s="144">
        <f t="shared" si="6"/>
        <v>0</v>
      </c>
      <c r="BH203" s="144">
        <f t="shared" si="7"/>
        <v>0</v>
      </c>
      <c r="BI203" s="144">
        <f t="shared" si="8"/>
        <v>0</v>
      </c>
      <c r="BJ203" s="16" t="s">
        <v>125</v>
      </c>
      <c r="BK203" s="145">
        <f t="shared" si="9"/>
        <v>57.57</v>
      </c>
      <c r="BL203" s="16" t="s">
        <v>124</v>
      </c>
      <c r="BM203" s="16" t="s">
        <v>349</v>
      </c>
    </row>
    <row r="204" spans="2:65" s="1" customFormat="1" ht="31.5" customHeight="1" x14ac:dyDescent="0.3">
      <c r="B204" s="30"/>
      <c r="C204" s="137" t="s">
        <v>350</v>
      </c>
      <c r="D204" s="137" t="s">
        <v>120</v>
      </c>
      <c r="E204" s="138" t="s">
        <v>351</v>
      </c>
      <c r="F204" s="222" t="s">
        <v>352</v>
      </c>
      <c r="G204" s="223"/>
      <c r="H204" s="223"/>
      <c r="I204" s="223"/>
      <c r="J204" s="139" t="s">
        <v>245</v>
      </c>
      <c r="K204" s="140">
        <v>2</v>
      </c>
      <c r="L204" s="224">
        <v>20.931999999999999</v>
      </c>
      <c r="M204" s="223"/>
      <c r="N204" s="224">
        <f t="shared" si="0"/>
        <v>41.863999999999997</v>
      </c>
      <c r="O204" s="223"/>
      <c r="P204" s="223"/>
      <c r="Q204" s="223"/>
      <c r="R204" s="32"/>
      <c r="T204" s="141" t="s">
        <v>16</v>
      </c>
      <c r="U204" s="39" t="s">
        <v>41</v>
      </c>
      <c r="V204" s="142">
        <v>1.21</v>
      </c>
      <c r="W204" s="142">
        <f t="shared" si="1"/>
        <v>2.42</v>
      </c>
      <c r="X204" s="142">
        <v>8.3999999999999995E-3</v>
      </c>
      <c r="Y204" s="142">
        <f t="shared" si="2"/>
        <v>1.6799999999999999E-2</v>
      </c>
      <c r="Z204" s="142">
        <v>0</v>
      </c>
      <c r="AA204" s="143">
        <f t="shared" si="3"/>
        <v>0</v>
      </c>
      <c r="AR204" s="16" t="s">
        <v>124</v>
      </c>
      <c r="AT204" s="16" t="s">
        <v>120</v>
      </c>
      <c r="AU204" s="16" t="s">
        <v>125</v>
      </c>
      <c r="AY204" s="16" t="s">
        <v>119</v>
      </c>
      <c r="BE204" s="144">
        <f t="shared" si="4"/>
        <v>0</v>
      </c>
      <c r="BF204" s="144">
        <f t="shared" si="5"/>
        <v>41.863999999999997</v>
      </c>
      <c r="BG204" s="144">
        <f t="shared" si="6"/>
        <v>0</v>
      </c>
      <c r="BH204" s="144">
        <f t="shared" si="7"/>
        <v>0</v>
      </c>
      <c r="BI204" s="144">
        <f t="shared" si="8"/>
        <v>0</v>
      </c>
      <c r="BJ204" s="16" t="s">
        <v>125</v>
      </c>
      <c r="BK204" s="145">
        <f t="shared" si="9"/>
        <v>41.863999999999997</v>
      </c>
      <c r="BL204" s="16" t="s">
        <v>124</v>
      </c>
      <c r="BM204" s="16" t="s">
        <v>353</v>
      </c>
    </row>
    <row r="205" spans="2:65" s="1" customFormat="1" ht="22.5" customHeight="1" x14ac:dyDescent="0.3">
      <c r="B205" s="30"/>
      <c r="C205" s="162" t="s">
        <v>354</v>
      </c>
      <c r="D205" s="162" t="s">
        <v>193</v>
      </c>
      <c r="E205" s="163" t="s">
        <v>355</v>
      </c>
      <c r="F205" s="225" t="s">
        <v>356</v>
      </c>
      <c r="G205" s="226"/>
      <c r="H205" s="226"/>
      <c r="I205" s="226"/>
      <c r="J205" s="164" t="s">
        <v>245</v>
      </c>
      <c r="K205" s="165">
        <v>2</v>
      </c>
      <c r="L205" s="227">
        <v>129.67699999999999</v>
      </c>
      <c r="M205" s="226"/>
      <c r="N205" s="227">
        <f t="shared" si="0"/>
        <v>259.35399999999998</v>
      </c>
      <c r="O205" s="223"/>
      <c r="P205" s="223"/>
      <c r="Q205" s="223"/>
      <c r="R205" s="32"/>
      <c r="T205" s="141" t="s">
        <v>16</v>
      </c>
      <c r="U205" s="39" t="s">
        <v>41</v>
      </c>
      <c r="V205" s="142">
        <v>0</v>
      </c>
      <c r="W205" s="142">
        <f t="shared" si="1"/>
        <v>0</v>
      </c>
      <c r="X205" s="142">
        <v>8.7999999999999995E-2</v>
      </c>
      <c r="Y205" s="142">
        <f t="shared" si="2"/>
        <v>0.17599999999999999</v>
      </c>
      <c r="Z205" s="142">
        <v>0</v>
      </c>
      <c r="AA205" s="143">
        <f t="shared" si="3"/>
        <v>0</v>
      </c>
      <c r="AR205" s="16" t="s">
        <v>162</v>
      </c>
      <c r="AT205" s="16" t="s">
        <v>193</v>
      </c>
      <c r="AU205" s="16" t="s">
        <v>125</v>
      </c>
      <c r="AY205" s="16" t="s">
        <v>119</v>
      </c>
      <c r="BE205" s="144">
        <f t="shared" si="4"/>
        <v>0</v>
      </c>
      <c r="BF205" s="144">
        <f t="shared" si="5"/>
        <v>259.35399999999998</v>
      </c>
      <c r="BG205" s="144">
        <f t="shared" si="6"/>
        <v>0</v>
      </c>
      <c r="BH205" s="144">
        <f t="shared" si="7"/>
        <v>0</v>
      </c>
      <c r="BI205" s="144">
        <f t="shared" si="8"/>
        <v>0</v>
      </c>
      <c r="BJ205" s="16" t="s">
        <v>125</v>
      </c>
      <c r="BK205" s="145">
        <f t="shared" si="9"/>
        <v>259.35399999999998</v>
      </c>
      <c r="BL205" s="16" t="s">
        <v>124</v>
      </c>
      <c r="BM205" s="16" t="s">
        <v>357</v>
      </c>
    </row>
    <row r="206" spans="2:65" s="1" customFormat="1" ht="22.5" customHeight="1" x14ac:dyDescent="0.3">
      <c r="B206" s="30"/>
      <c r="C206" s="137" t="s">
        <v>358</v>
      </c>
      <c r="D206" s="137" t="s">
        <v>120</v>
      </c>
      <c r="E206" s="138" t="s">
        <v>359</v>
      </c>
      <c r="F206" s="222" t="s">
        <v>360</v>
      </c>
      <c r="G206" s="223"/>
      <c r="H206" s="223"/>
      <c r="I206" s="223"/>
      <c r="J206" s="139" t="s">
        <v>245</v>
      </c>
      <c r="K206" s="140">
        <v>1</v>
      </c>
      <c r="L206" s="224">
        <v>250</v>
      </c>
      <c r="M206" s="223"/>
      <c r="N206" s="224">
        <f t="shared" si="0"/>
        <v>250</v>
      </c>
      <c r="O206" s="223"/>
      <c r="P206" s="223"/>
      <c r="Q206" s="223"/>
      <c r="R206" s="32"/>
      <c r="T206" s="141" t="s">
        <v>16</v>
      </c>
      <c r="U206" s="39" t="s">
        <v>41</v>
      </c>
      <c r="V206" s="142">
        <v>1.4272800000000001</v>
      </c>
      <c r="W206" s="142">
        <f t="shared" si="1"/>
        <v>1.4272800000000001</v>
      </c>
      <c r="X206" s="142">
        <v>2.2404799999999998</v>
      </c>
      <c r="Y206" s="142">
        <f t="shared" si="2"/>
        <v>2.2404799999999998</v>
      </c>
      <c r="Z206" s="142">
        <v>0</v>
      </c>
      <c r="AA206" s="143">
        <f t="shared" si="3"/>
        <v>0</v>
      </c>
      <c r="AR206" s="16" t="s">
        <v>124</v>
      </c>
      <c r="AT206" s="16" t="s">
        <v>120</v>
      </c>
      <c r="AU206" s="16" t="s">
        <v>125</v>
      </c>
      <c r="AY206" s="16" t="s">
        <v>119</v>
      </c>
      <c r="BE206" s="144">
        <f t="shared" si="4"/>
        <v>0</v>
      </c>
      <c r="BF206" s="144">
        <f t="shared" si="5"/>
        <v>250</v>
      </c>
      <c r="BG206" s="144">
        <f t="shared" si="6"/>
        <v>0</v>
      </c>
      <c r="BH206" s="144">
        <f t="shared" si="7"/>
        <v>0</v>
      </c>
      <c r="BI206" s="144">
        <f t="shared" si="8"/>
        <v>0</v>
      </c>
      <c r="BJ206" s="16" t="s">
        <v>125</v>
      </c>
      <c r="BK206" s="145">
        <f t="shared" si="9"/>
        <v>250</v>
      </c>
      <c r="BL206" s="16" t="s">
        <v>124</v>
      </c>
      <c r="BM206" s="16" t="s">
        <v>361</v>
      </c>
    </row>
    <row r="207" spans="2:65" s="1" customFormat="1" ht="31.5" customHeight="1" x14ac:dyDescent="0.3">
      <c r="B207" s="30"/>
      <c r="C207" s="137" t="s">
        <v>362</v>
      </c>
      <c r="D207" s="137" t="s">
        <v>120</v>
      </c>
      <c r="E207" s="138" t="s">
        <v>363</v>
      </c>
      <c r="F207" s="222" t="s">
        <v>364</v>
      </c>
      <c r="G207" s="223"/>
      <c r="H207" s="223"/>
      <c r="I207" s="223"/>
      <c r="J207" s="139" t="s">
        <v>240</v>
      </c>
      <c r="K207" s="140">
        <v>61.83</v>
      </c>
      <c r="L207" s="224">
        <v>1.3460000000000001</v>
      </c>
      <c r="M207" s="223"/>
      <c r="N207" s="224">
        <f t="shared" si="0"/>
        <v>83.222999999999999</v>
      </c>
      <c r="O207" s="223"/>
      <c r="P207" s="223"/>
      <c r="Q207" s="223"/>
      <c r="R207" s="32"/>
      <c r="T207" s="141" t="s">
        <v>16</v>
      </c>
      <c r="U207" s="39" t="s">
        <v>41</v>
      </c>
      <c r="V207" s="142">
        <v>0.06</v>
      </c>
      <c r="W207" s="142">
        <f t="shared" si="1"/>
        <v>3.7097999999999995</v>
      </c>
      <c r="X207" s="142">
        <v>9.0000000000000006E-5</v>
      </c>
      <c r="Y207" s="142">
        <f t="shared" si="2"/>
        <v>5.5647000000000005E-3</v>
      </c>
      <c r="Z207" s="142">
        <v>0</v>
      </c>
      <c r="AA207" s="143">
        <f t="shared" si="3"/>
        <v>0</v>
      </c>
      <c r="AR207" s="16" t="s">
        <v>124</v>
      </c>
      <c r="AT207" s="16" t="s">
        <v>120</v>
      </c>
      <c r="AU207" s="16" t="s">
        <v>125</v>
      </c>
      <c r="AY207" s="16" t="s">
        <v>119</v>
      </c>
      <c r="BE207" s="144">
        <f t="shared" si="4"/>
        <v>0</v>
      </c>
      <c r="BF207" s="144">
        <f t="shared" si="5"/>
        <v>83.222999999999999</v>
      </c>
      <c r="BG207" s="144">
        <f t="shared" si="6"/>
        <v>0</v>
      </c>
      <c r="BH207" s="144">
        <f t="shared" si="7"/>
        <v>0</v>
      </c>
      <c r="BI207" s="144">
        <f t="shared" si="8"/>
        <v>0</v>
      </c>
      <c r="BJ207" s="16" t="s">
        <v>125</v>
      </c>
      <c r="BK207" s="145">
        <f t="shared" si="9"/>
        <v>83.222999999999999</v>
      </c>
      <c r="BL207" s="16" t="s">
        <v>124</v>
      </c>
      <c r="BM207" s="16" t="s">
        <v>365</v>
      </c>
    </row>
    <row r="208" spans="2:65" s="9" customFormat="1" ht="29.85" customHeight="1" x14ac:dyDescent="0.3">
      <c r="B208" s="126"/>
      <c r="C208" s="127"/>
      <c r="D208" s="136" t="s">
        <v>99</v>
      </c>
      <c r="E208" s="136"/>
      <c r="F208" s="136"/>
      <c r="G208" s="136"/>
      <c r="H208" s="136"/>
      <c r="I208" s="136"/>
      <c r="J208" s="136"/>
      <c r="K208" s="136"/>
      <c r="L208" s="136"/>
      <c r="M208" s="136"/>
      <c r="N208" s="220">
        <f>BK208</f>
        <v>8411.7709999999988</v>
      </c>
      <c r="O208" s="221"/>
      <c r="P208" s="221"/>
      <c r="Q208" s="221"/>
      <c r="R208" s="129"/>
      <c r="T208" s="130"/>
      <c r="U208" s="127"/>
      <c r="V208" s="127"/>
      <c r="W208" s="131">
        <f>SUM(W209:W230)</f>
        <v>117.1443672</v>
      </c>
      <c r="X208" s="127"/>
      <c r="Y208" s="131">
        <f>SUM(Y209:Y230)</f>
        <v>109.45101934000002</v>
      </c>
      <c r="Z208" s="127"/>
      <c r="AA208" s="132">
        <f>SUM(AA209:AA230)</f>
        <v>0</v>
      </c>
      <c r="AR208" s="133" t="s">
        <v>78</v>
      </c>
      <c r="AT208" s="134" t="s">
        <v>73</v>
      </c>
      <c r="AU208" s="134" t="s">
        <v>78</v>
      </c>
      <c r="AY208" s="133" t="s">
        <v>119</v>
      </c>
      <c r="BK208" s="135">
        <f>SUM(BK209:BK230)</f>
        <v>8411.7709999999988</v>
      </c>
    </row>
    <row r="209" spans="2:65" s="1" customFormat="1" ht="44.25" customHeight="1" x14ac:dyDescent="0.3">
      <c r="B209" s="30"/>
      <c r="C209" s="137" t="s">
        <v>366</v>
      </c>
      <c r="D209" s="137" t="s">
        <v>120</v>
      </c>
      <c r="E209" s="138" t="s">
        <v>367</v>
      </c>
      <c r="F209" s="222" t="s">
        <v>368</v>
      </c>
      <c r="G209" s="223"/>
      <c r="H209" s="223"/>
      <c r="I209" s="223"/>
      <c r="J209" s="139" t="s">
        <v>240</v>
      </c>
      <c r="K209" s="140">
        <v>131.55000000000001</v>
      </c>
      <c r="L209" s="224">
        <v>5.0810000000000004</v>
      </c>
      <c r="M209" s="223"/>
      <c r="N209" s="224">
        <f>ROUND(L209*K209,3)</f>
        <v>668.40599999999995</v>
      </c>
      <c r="O209" s="223"/>
      <c r="P209" s="223"/>
      <c r="Q209" s="223"/>
      <c r="R209" s="32"/>
      <c r="T209" s="141" t="s">
        <v>16</v>
      </c>
      <c r="U209" s="39" t="s">
        <v>41</v>
      </c>
      <c r="V209" s="142">
        <v>0.13200000000000001</v>
      </c>
      <c r="W209" s="142">
        <f>V209*K209</f>
        <v>17.364600000000003</v>
      </c>
      <c r="X209" s="142">
        <v>9.8530000000000006E-2</v>
      </c>
      <c r="Y209" s="142">
        <f>X209*K209</f>
        <v>12.961621500000001</v>
      </c>
      <c r="Z209" s="142">
        <v>0</v>
      </c>
      <c r="AA209" s="143">
        <f>Z209*K209</f>
        <v>0</v>
      </c>
      <c r="AR209" s="16" t="s">
        <v>124</v>
      </c>
      <c r="AT209" s="16" t="s">
        <v>120</v>
      </c>
      <c r="AU209" s="16" t="s">
        <v>125</v>
      </c>
      <c r="AY209" s="16" t="s">
        <v>119</v>
      </c>
      <c r="BE209" s="144">
        <f>IF(U209="základná",N209,0)</f>
        <v>0</v>
      </c>
      <c r="BF209" s="144">
        <f>IF(U209="znížená",N209,0)</f>
        <v>668.40599999999995</v>
      </c>
      <c r="BG209" s="144">
        <f>IF(U209="zákl. prenesená",N209,0)</f>
        <v>0</v>
      </c>
      <c r="BH209" s="144">
        <f>IF(U209="zníž. prenesená",N209,0)</f>
        <v>0</v>
      </c>
      <c r="BI209" s="144">
        <f>IF(U209="nulová",N209,0)</f>
        <v>0</v>
      </c>
      <c r="BJ209" s="16" t="s">
        <v>125</v>
      </c>
      <c r="BK209" s="145">
        <f>ROUND(L209*K209,3)</f>
        <v>668.40599999999995</v>
      </c>
      <c r="BL209" s="16" t="s">
        <v>124</v>
      </c>
      <c r="BM209" s="16" t="s">
        <v>369</v>
      </c>
    </row>
    <row r="210" spans="2:65" s="12" customFormat="1" ht="22.5" customHeight="1" x14ac:dyDescent="0.3">
      <c r="B210" s="166"/>
      <c r="C210" s="167"/>
      <c r="D210" s="167"/>
      <c r="E210" s="168" t="s">
        <v>16</v>
      </c>
      <c r="F210" s="228" t="s">
        <v>370</v>
      </c>
      <c r="G210" s="229"/>
      <c r="H210" s="229"/>
      <c r="I210" s="229"/>
      <c r="J210" s="167"/>
      <c r="K210" s="169" t="s">
        <v>16</v>
      </c>
      <c r="L210" s="167"/>
      <c r="M210" s="167"/>
      <c r="N210" s="167"/>
      <c r="O210" s="167"/>
      <c r="P210" s="167"/>
      <c r="Q210" s="167"/>
      <c r="R210" s="170"/>
      <c r="T210" s="171"/>
      <c r="U210" s="167"/>
      <c r="V210" s="167"/>
      <c r="W210" s="167"/>
      <c r="X210" s="167"/>
      <c r="Y210" s="167"/>
      <c r="Z210" s="167"/>
      <c r="AA210" s="172"/>
      <c r="AT210" s="173" t="s">
        <v>128</v>
      </c>
      <c r="AU210" s="173" t="s">
        <v>125</v>
      </c>
      <c r="AV210" s="12" t="s">
        <v>78</v>
      </c>
      <c r="AW210" s="12" t="s">
        <v>30</v>
      </c>
      <c r="AX210" s="12" t="s">
        <v>74</v>
      </c>
      <c r="AY210" s="173" t="s">
        <v>119</v>
      </c>
    </row>
    <row r="211" spans="2:65" s="10" customFormat="1" ht="22.5" customHeight="1" x14ac:dyDescent="0.3">
      <c r="B211" s="146"/>
      <c r="C211" s="147"/>
      <c r="D211" s="147"/>
      <c r="E211" s="148" t="s">
        <v>16</v>
      </c>
      <c r="F211" s="230" t="s">
        <v>371</v>
      </c>
      <c r="G211" s="231"/>
      <c r="H211" s="231"/>
      <c r="I211" s="231"/>
      <c r="J211" s="147"/>
      <c r="K211" s="149">
        <v>75.989999999999995</v>
      </c>
      <c r="L211" s="147"/>
      <c r="M211" s="147"/>
      <c r="N211" s="147"/>
      <c r="O211" s="147"/>
      <c r="P211" s="147"/>
      <c r="Q211" s="147"/>
      <c r="R211" s="150"/>
      <c r="T211" s="151"/>
      <c r="U211" s="147"/>
      <c r="V211" s="147"/>
      <c r="W211" s="147"/>
      <c r="X211" s="147"/>
      <c r="Y211" s="147"/>
      <c r="Z211" s="147"/>
      <c r="AA211" s="152"/>
      <c r="AT211" s="153" t="s">
        <v>128</v>
      </c>
      <c r="AU211" s="153" t="s">
        <v>125</v>
      </c>
      <c r="AV211" s="10" t="s">
        <v>125</v>
      </c>
      <c r="AW211" s="10" t="s">
        <v>30</v>
      </c>
      <c r="AX211" s="10" t="s">
        <v>74</v>
      </c>
      <c r="AY211" s="153" t="s">
        <v>119</v>
      </c>
    </row>
    <row r="212" spans="2:65" s="10" customFormat="1" ht="22.5" customHeight="1" x14ac:dyDescent="0.3">
      <c r="B212" s="146"/>
      <c r="C212" s="147"/>
      <c r="D212" s="147"/>
      <c r="E212" s="148" t="s">
        <v>16</v>
      </c>
      <c r="F212" s="230" t="s">
        <v>372</v>
      </c>
      <c r="G212" s="231"/>
      <c r="H212" s="231"/>
      <c r="I212" s="231"/>
      <c r="J212" s="147"/>
      <c r="K212" s="149">
        <v>0</v>
      </c>
      <c r="L212" s="147"/>
      <c r="M212" s="147"/>
      <c r="N212" s="147"/>
      <c r="O212" s="147"/>
      <c r="P212" s="147"/>
      <c r="Q212" s="147"/>
      <c r="R212" s="150"/>
      <c r="T212" s="151"/>
      <c r="U212" s="147"/>
      <c r="V212" s="147"/>
      <c r="W212" s="147"/>
      <c r="X212" s="147"/>
      <c r="Y212" s="147"/>
      <c r="Z212" s="147"/>
      <c r="AA212" s="152"/>
      <c r="AT212" s="153" t="s">
        <v>128</v>
      </c>
      <c r="AU212" s="153" t="s">
        <v>125</v>
      </c>
      <c r="AV212" s="10" t="s">
        <v>125</v>
      </c>
      <c r="AW212" s="10" t="s">
        <v>30</v>
      </c>
      <c r="AX212" s="10" t="s">
        <v>74</v>
      </c>
      <c r="AY212" s="153" t="s">
        <v>119</v>
      </c>
    </row>
    <row r="213" spans="2:65" s="10" customFormat="1" ht="22.5" customHeight="1" x14ac:dyDescent="0.3">
      <c r="B213" s="146"/>
      <c r="C213" s="147"/>
      <c r="D213" s="147"/>
      <c r="E213" s="148" t="s">
        <v>16</v>
      </c>
      <c r="F213" s="230" t="s">
        <v>373</v>
      </c>
      <c r="G213" s="231"/>
      <c r="H213" s="231"/>
      <c r="I213" s="231"/>
      <c r="J213" s="147"/>
      <c r="K213" s="149">
        <v>55.56</v>
      </c>
      <c r="L213" s="147"/>
      <c r="M213" s="147"/>
      <c r="N213" s="147"/>
      <c r="O213" s="147"/>
      <c r="P213" s="147"/>
      <c r="Q213" s="147"/>
      <c r="R213" s="150"/>
      <c r="T213" s="151"/>
      <c r="U213" s="147"/>
      <c r="V213" s="147"/>
      <c r="W213" s="147"/>
      <c r="X213" s="147"/>
      <c r="Y213" s="147"/>
      <c r="Z213" s="147"/>
      <c r="AA213" s="152"/>
      <c r="AT213" s="153" t="s">
        <v>128</v>
      </c>
      <c r="AU213" s="153" t="s">
        <v>125</v>
      </c>
      <c r="AV213" s="10" t="s">
        <v>125</v>
      </c>
      <c r="AW213" s="10" t="s">
        <v>30</v>
      </c>
      <c r="AX213" s="10" t="s">
        <v>74</v>
      </c>
      <c r="AY213" s="153" t="s">
        <v>119</v>
      </c>
    </row>
    <row r="214" spans="2:65" s="11" customFormat="1" ht="22.5" customHeight="1" x14ac:dyDescent="0.3">
      <c r="B214" s="154"/>
      <c r="C214" s="155"/>
      <c r="D214" s="155"/>
      <c r="E214" s="156" t="s">
        <v>16</v>
      </c>
      <c r="F214" s="239" t="s">
        <v>136</v>
      </c>
      <c r="G214" s="240"/>
      <c r="H214" s="240"/>
      <c r="I214" s="240"/>
      <c r="J214" s="155"/>
      <c r="K214" s="157">
        <v>131.55000000000001</v>
      </c>
      <c r="L214" s="155"/>
      <c r="M214" s="155"/>
      <c r="N214" s="155"/>
      <c r="O214" s="155"/>
      <c r="P214" s="155"/>
      <c r="Q214" s="155"/>
      <c r="R214" s="158"/>
      <c r="T214" s="159"/>
      <c r="U214" s="155"/>
      <c r="V214" s="155"/>
      <c r="W214" s="155"/>
      <c r="X214" s="155"/>
      <c r="Y214" s="155"/>
      <c r="Z214" s="155"/>
      <c r="AA214" s="160"/>
      <c r="AT214" s="161" t="s">
        <v>128</v>
      </c>
      <c r="AU214" s="161" t="s">
        <v>125</v>
      </c>
      <c r="AV214" s="11" t="s">
        <v>124</v>
      </c>
      <c r="AW214" s="11" t="s">
        <v>30</v>
      </c>
      <c r="AX214" s="11" t="s">
        <v>78</v>
      </c>
      <c r="AY214" s="161" t="s">
        <v>119</v>
      </c>
    </row>
    <row r="215" spans="2:65" s="1" customFormat="1" ht="22.5" customHeight="1" x14ac:dyDescent="0.3">
      <c r="B215" s="30"/>
      <c r="C215" s="162" t="s">
        <v>374</v>
      </c>
      <c r="D215" s="162" t="s">
        <v>193</v>
      </c>
      <c r="E215" s="163" t="s">
        <v>375</v>
      </c>
      <c r="F215" s="225" t="s">
        <v>376</v>
      </c>
      <c r="G215" s="226"/>
      <c r="H215" s="226"/>
      <c r="I215" s="226"/>
      <c r="J215" s="164" t="s">
        <v>245</v>
      </c>
      <c r="K215" s="165">
        <v>132.86600000000001</v>
      </c>
      <c r="L215" s="227">
        <v>2.3639999999999999</v>
      </c>
      <c r="M215" s="226"/>
      <c r="N215" s="227">
        <f>ROUND(L215*K215,3)</f>
        <v>314.09500000000003</v>
      </c>
      <c r="O215" s="223"/>
      <c r="P215" s="223"/>
      <c r="Q215" s="223"/>
      <c r="R215" s="32"/>
      <c r="T215" s="141" t="s">
        <v>16</v>
      </c>
      <c r="U215" s="39" t="s">
        <v>41</v>
      </c>
      <c r="V215" s="142">
        <v>0</v>
      </c>
      <c r="W215" s="142">
        <f>V215*K215</f>
        <v>0</v>
      </c>
      <c r="X215" s="142">
        <v>2.3E-2</v>
      </c>
      <c r="Y215" s="142">
        <f>X215*K215</f>
        <v>3.0559180000000001</v>
      </c>
      <c r="Z215" s="142">
        <v>0</v>
      </c>
      <c r="AA215" s="143">
        <f>Z215*K215</f>
        <v>0</v>
      </c>
      <c r="AR215" s="16" t="s">
        <v>162</v>
      </c>
      <c r="AT215" s="16" t="s">
        <v>193</v>
      </c>
      <c r="AU215" s="16" t="s">
        <v>125</v>
      </c>
      <c r="AY215" s="16" t="s">
        <v>119</v>
      </c>
      <c r="BE215" s="144">
        <f>IF(U215="základná",N215,0)</f>
        <v>0</v>
      </c>
      <c r="BF215" s="144">
        <f>IF(U215="znížená",N215,0)</f>
        <v>314.09500000000003</v>
      </c>
      <c r="BG215" s="144">
        <f>IF(U215="zákl. prenesená",N215,0)</f>
        <v>0</v>
      </c>
      <c r="BH215" s="144">
        <f>IF(U215="zníž. prenesená",N215,0)</f>
        <v>0</v>
      </c>
      <c r="BI215" s="144">
        <f>IF(U215="nulová",N215,0)</f>
        <v>0</v>
      </c>
      <c r="BJ215" s="16" t="s">
        <v>125</v>
      </c>
      <c r="BK215" s="145">
        <f>ROUND(L215*K215,3)</f>
        <v>314.09500000000003</v>
      </c>
      <c r="BL215" s="16" t="s">
        <v>124</v>
      </c>
      <c r="BM215" s="16" t="s">
        <v>377</v>
      </c>
    </row>
    <row r="216" spans="2:65" s="1" customFormat="1" ht="44.25" customHeight="1" x14ac:dyDescent="0.3">
      <c r="B216" s="30"/>
      <c r="C216" s="137" t="s">
        <v>378</v>
      </c>
      <c r="D216" s="137" t="s">
        <v>120</v>
      </c>
      <c r="E216" s="138" t="s">
        <v>379</v>
      </c>
      <c r="F216" s="222" t="s">
        <v>380</v>
      </c>
      <c r="G216" s="223"/>
      <c r="H216" s="223"/>
      <c r="I216" s="223"/>
      <c r="J216" s="139" t="s">
        <v>240</v>
      </c>
      <c r="K216" s="140">
        <v>161.87</v>
      </c>
      <c r="L216" s="224">
        <v>6.9779999999999998</v>
      </c>
      <c r="M216" s="223"/>
      <c r="N216" s="224">
        <f>ROUND(L216*K216,3)</f>
        <v>1129.529</v>
      </c>
      <c r="O216" s="223"/>
      <c r="P216" s="223"/>
      <c r="Q216" s="223"/>
      <c r="R216" s="32"/>
      <c r="T216" s="141" t="s">
        <v>16</v>
      </c>
      <c r="U216" s="39" t="s">
        <v>41</v>
      </c>
      <c r="V216" s="142">
        <v>0.20399999999999999</v>
      </c>
      <c r="W216" s="142">
        <f>V216*K216</f>
        <v>33.021479999999997</v>
      </c>
      <c r="X216" s="142">
        <v>0.12662000000000001</v>
      </c>
      <c r="Y216" s="142">
        <f>X216*K216</f>
        <v>20.495979400000003</v>
      </c>
      <c r="Z216" s="142">
        <v>0</v>
      </c>
      <c r="AA216" s="143">
        <f>Z216*K216</f>
        <v>0</v>
      </c>
      <c r="AR216" s="16" t="s">
        <v>124</v>
      </c>
      <c r="AT216" s="16" t="s">
        <v>120</v>
      </c>
      <c r="AU216" s="16" t="s">
        <v>125</v>
      </c>
      <c r="AY216" s="16" t="s">
        <v>119</v>
      </c>
      <c r="BE216" s="144">
        <f>IF(U216="základná",N216,0)</f>
        <v>0</v>
      </c>
      <c r="BF216" s="144">
        <f>IF(U216="znížená",N216,0)</f>
        <v>1129.529</v>
      </c>
      <c r="BG216" s="144">
        <f>IF(U216="zákl. prenesená",N216,0)</f>
        <v>0</v>
      </c>
      <c r="BH216" s="144">
        <f>IF(U216="zníž. prenesená",N216,0)</f>
        <v>0</v>
      </c>
      <c r="BI216" s="144">
        <f>IF(U216="nulová",N216,0)</f>
        <v>0</v>
      </c>
      <c r="BJ216" s="16" t="s">
        <v>125</v>
      </c>
      <c r="BK216" s="145">
        <f>ROUND(L216*K216,3)</f>
        <v>1129.529</v>
      </c>
      <c r="BL216" s="16" t="s">
        <v>124</v>
      </c>
      <c r="BM216" s="16" t="s">
        <v>381</v>
      </c>
    </row>
    <row r="217" spans="2:65" s="12" customFormat="1" ht="22.5" customHeight="1" x14ac:dyDescent="0.3">
      <c r="B217" s="166"/>
      <c r="C217" s="167"/>
      <c r="D217" s="167"/>
      <c r="E217" s="168" t="s">
        <v>16</v>
      </c>
      <c r="F217" s="228" t="s">
        <v>370</v>
      </c>
      <c r="G217" s="229"/>
      <c r="H217" s="229"/>
      <c r="I217" s="229"/>
      <c r="J217" s="167"/>
      <c r="K217" s="169" t="s">
        <v>16</v>
      </c>
      <c r="L217" s="167"/>
      <c r="M217" s="167"/>
      <c r="N217" s="167"/>
      <c r="O217" s="167"/>
      <c r="P217" s="167"/>
      <c r="Q217" s="167"/>
      <c r="R217" s="170"/>
      <c r="T217" s="171"/>
      <c r="U217" s="167"/>
      <c r="V217" s="167"/>
      <c r="W217" s="167"/>
      <c r="X217" s="167"/>
      <c r="Y217" s="167"/>
      <c r="Z217" s="167"/>
      <c r="AA217" s="172"/>
      <c r="AT217" s="173" t="s">
        <v>128</v>
      </c>
      <c r="AU217" s="173" t="s">
        <v>125</v>
      </c>
      <c r="AV217" s="12" t="s">
        <v>78</v>
      </c>
      <c r="AW217" s="12" t="s">
        <v>30</v>
      </c>
      <c r="AX217" s="12" t="s">
        <v>74</v>
      </c>
      <c r="AY217" s="173" t="s">
        <v>119</v>
      </c>
    </row>
    <row r="218" spans="2:65" s="10" customFormat="1" ht="22.5" customHeight="1" x14ac:dyDescent="0.3">
      <c r="B218" s="146"/>
      <c r="C218" s="147"/>
      <c r="D218" s="147"/>
      <c r="E218" s="148" t="s">
        <v>16</v>
      </c>
      <c r="F218" s="230" t="s">
        <v>371</v>
      </c>
      <c r="G218" s="231"/>
      <c r="H218" s="231"/>
      <c r="I218" s="231"/>
      <c r="J218" s="147"/>
      <c r="K218" s="149">
        <v>75.989999999999995</v>
      </c>
      <c r="L218" s="147"/>
      <c r="M218" s="147"/>
      <c r="N218" s="147"/>
      <c r="O218" s="147"/>
      <c r="P218" s="147"/>
      <c r="Q218" s="147"/>
      <c r="R218" s="150"/>
      <c r="T218" s="151"/>
      <c r="U218" s="147"/>
      <c r="V218" s="147"/>
      <c r="W218" s="147"/>
      <c r="X218" s="147"/>
      <c r="Y218" s="147"/>
      <c r="Z218" s="147"/>
      <c r="AA218" s="152"/>
      <c r="AT218" s="153" t="s">
        <v>128</v>
      </c>
      <c r="AU218" s="153" t="s">
        <v>125</v>
      </c>
      <c r="AV218" s="10" t="s">
        <v>125</v>
      </c>
      <c r="AW218" s="10" t="s">
        <v>30</v>
      </c>
      <c r="AX218" s="10" t="s">
        <v>74</v>
      </c>
      <c r="AY218" s="153" t="s">
        <v>119</v>
      </c>
    </row>
    <row r="219" spans="2:65" s="10" customFormat="1" ht="22.5" customHeight="1" x14ac:dyDescent="0.3">
      <c r="B219" s="146"/>
      <c r="C219" s="147"/>
      <c r="D219" s="147"/>
      <c r="E219" s="148" t="s">
        <v>16</v>
      </c>
      <c r="F219" s="230" t="s">
        <v>382</v>
      </c>
      <c r="G219" s="231"/>
      <c r="H219" s="231"/>
      <c r="I219" s="231"/>
      <c r="J219" s="147"/>
      <c r="K219" s="149">
        <v>30.32</v>
      </c>
      <c r="L219" s="147"/>
      <c r="M219" s="147"/>
      <c r="N219" s="147"/>
      <c r="O219" s="147"/>
      <c r="P219" s="147"/>
      <c r="Q219" s="147"/>
      <c r="R219" s="150"/>
      <c r="T219" s="151"/>
      <c r="U219" s="147"/>
      <c r="V219" s="147"/>
      <c r="W219" s="147"/>
      <c r="X219" s="147"/>
      <c r="Y219" s="147"/>
      <c r="Z219" s="147"/>
      <c r="AA219" s="152"/>
      <c r="AT219" s="153" t="s">
        <v>128</v>
      </c>
      <c r="AU219" s="153" t="s">
        <v>125</v>
      </c>
      <c r="AV219" s="10" t="s">
        <v>125</v>
      </c>
      <c r="AW219" s="10" t="s">
        <v>30</v>
      </c>
      <c r="AX219" s="10" t="s">
        <v>74</v>
      </c>
      <c r="AY219" s="153" t="s">
        <v>119</v>
      </c>
    </row>
    <row r="220" spans="2:65" s="10" customFormat="1" ht="22.5" customHeight="1" x14ac:dyDescent="0.3">
      <c r="B220" s="146"/>
      <c r="C220" s="147"/>
      <c r="D220" s="147"/>
      <c r="E220" s="148" t="s">
        <v>16</v>
      </c>
      <c r="F220" s="230" t="s">
        <v>373</v>
      </c>
      <c r="G220" s="231"/>
      <c r="H220" s="231"/>
      <c r="I220" s="231"/>
      <c r="J220" s="147"/>
      <c r="K220" s="149">
        <v>55.56</v>
      </c>
      <c r="L220" s="147"/>
      <c r="M220" s="147"/>
      <c r="N220" s="147"/>
      <c r="O220" s="147"/>
      <c r="P220" s="147"/>
      <c r="Q220" s="147"/>
      <c r="R220" s="150"/>
      <c r="T220" s="151"/>
      <c r="U220" s="147"/>
      <c r="V220" s="147"/>
      <c r="W220" s="147"/>
      <c r="X220" s="147"/>
      <c r="Y220" s="147"/>
      <c r="Z220" s="147"/>
      <c r="AA220" s="152"/>
      <c r="AT220" s="153" t="s">
        <v>128</v>
      </c>
      <c r="AU220" s="153" t="s">
        <v>125</v>
      </c>
      <c r="AV220" s="10" t="s">
        <v>125</v>
      </c>
      <c r="AW220" s="10" t="s">
        <v>30</v>
      </c>
      <c r="AX220" s="10" t="s">
        <v>74</v>
      </c>
      <c r="AY220" s="153" t="s">
        <v>119</v>
      </c>
    </row>
    <row r="221" spans="2:65" s="11" customFormat="1" ht="22.5" customHeight="1" x14ac:dyDescent="0.3">
      <c r="B221" s="154"/>
      <c r="C221" s="155"/>
      <c r="D221" s="155"/>
      <c r="E221" s="156" t="s">
        <v>16</v>
      </c>
      <c r="F221" s="239" t="s">
        <v>136</v>
      </c>
      <c r="G221" s="240"/>
      <c r="H221" s="240"/>
      <c r="I221" s="240"/>
      <c r="J221" s="155"/>
      <c r="K221" s="157">
        <v>161.87</v>
      </c>
      <c r="L221" s="155"/>
      <c r="M221" s="155"/>
      <c r="N221" s="155"/>
      <c r="O221" s="155"/>
      <c r="P221" s="155"/>
      <c r="Q221" s="155"/>
      <c r="R221" s="158"/>
      <c r="T221" s="159"/>
      <c r="U221" s="155"/>
      <c r="V221" s="155"/>
      <c r="W221" s="155"/>
      <c r="X221" s="155"/>
      <c r="Y221" s="155"/>
      <c r="Z221" s="155"/>
      <c r="AA221" s="160"/>
      <c r="AT221" s="161" t="s">
        <v>128</v>
      </c>
      <c r="AU221" s="161" t="s">
        <v>125</v>
      </c>
      <c r="AV221" s="11" t="s">
        <v>124</v>
      </c>
      <c r="AW221" s="11" t="s">
        <v>30</v>
      </c>
      <c r="AX221" s="11" t="s">
        <v>78</v>
      </c>
      <c r="AY221" s="161" t="s">
        <v>119</v>
      </c>
    </row>
    <row r="222" spans="2:65" s="1" customFormat="1" ht="22.5" customHeight="1" x14ac:dyDescent="0.3">
      <c r="B222" s="30"/>
      <c r="C222" s="162" t="s">
        <v>383</v>
      </c>
      <c r="D222" s="162" t="s">
        <v>193</v>
      </c>
      <c r="E222" s="163" t="s">
        <v>384</v>
      </c>
      <c r="F222" s="225" t="s">
        <v>385</v>
      </c>
      <c r="G222" s="226"/>
      <c r="H222" s="226"/>
      <c r="I222" s="226"/>
      <c r="J222" s="164" t="s">
        <v>245</v>
      </c>
      <c r="K222" s="165">
        <v>163.489</v>
      </c>
      <c r="L222" s="227">
        <v>6.048</v>
      </c>
      <c r="M222" s="226"/>
      <c r="N222" s="227">
        <f>ROUND(L222*K222,3)</f>
        <v>988.78099999999995</v>
      </c>
      <c r="O222" s="223"/>
      <c r="P222" s="223"/>
      <c r="Q222" s="223"/>
      <c r="R222" s="32"/>
      <c r="T222" s="141" t="s">
        <v>16</v>
      </c>
      <c r="U222" s="39" t="s">
        <v>41</v>
      </c>
      <c r="V222" s="142">
        <v>0</v>
      </c>
      <c r="W222" s="142">
        <f>V222*K222</f>
        <v>0</v>
      </c>
      <c r="X222" s="142">
        <v>8.5000000000000006E-2</v>
      </c>
      <c r="Y222" s="142">
        <f>X222*K222</f>
        <v>13.896565000000001</v>
      </c>
      <c r="Z222" s="142">
        <v>0</v>
      </c>
      <c r="AA222" s="143">
        <f>Z222*K222</f>
        <v>0</v>
      </c>
      <c r="AR222" s="16" t="s">
        <v>162</v>
      </c>
      <c r="AT222" s="16" t="s">
        <v>193</v>
      </c>
      <c r="AU222" s="16" t="s">
        <v>125</v>
      </c>
      <c r="AY222" s="16" t="s">
        <v>119</v>
      </c>
      <c r="BE222" s="144">
        <f>IF(U222="základná",N222,0)</f>
        <v>0</v>
      </c>
      <c r="BF222" s="144">
        <f>IF(U222="znížená",N222,0)</f>
        <v>988.78099999999995</v>
      </c>
      <c r="BG222" s="144">
        <f>IF(U222="zákl. prenesená",N222,0)</f>
        <v>0</v>
      </c>
      <c r="BH222" s="144">
        <f>IF(U222="zníž. prenesená",N222,0)</f>
        <v>0</v>
      </c>
      <c r="BI222" s="144">
        <f>IF(U222="nulová",N222,0)</f>
        <v>0</v>
      </c>
      <c r="BJ222" s="16" t="s">
        <v>125</v>
      </c>
      <c r="BK222" s="145">
        <f>ROUND(L222*K222,3)</f>
        <v>988.78099999999995</v>
      </c>
      <c r="BL222" s="16" t="s">
        <v>124</v>
      </c>
      <c r="BM222" s="16" t="s">
        <v>386</v>
      </c>
    </row>
    <row r="223" spans="2:65" s="1" customFormat="1" ht="31.5" customHeight="1" x14ac:dyDescent="0.3">
      <c r="B223" s="30"/>
      <c r="C223" s="137" t="s">
        <v>387</v>
      </c>
      <c r="D223" s="137" t="s">
        <v>120</v>
      </c>
      <c r="E223" s="138" t="s">
        <v>388</v>
      </c>
      <c r="F223" s="222" t="s">
        <v>389</v>
      </c>
      <c r="G223" s="223"/>
      <c r="H223" s="223"/>
      <c r="I223" s="223"/>
      <c r="J223" s="139" t="s">
        <v>131</v>
      </c>
      <c r="K223" s="140">
        <v>26.408000000000001</v>
      </c>
      <c r="L223" s="224">
        <v>94.415000000000006</v>
      </c>
      <c r="M223" s="223"/>
      <c r="N223" s="224">
        <f>ROUND(L223*K223,3)</f>
        <v>2493.3110000000001</v>
      </c>
      <c r="O223" s="223"/>
      <c r="P223" s="223"/>
      <c r="Q223" s="223"/>
      <c r="R223" s="32"/>
      <c r="T223" s="141" t="s">
        <v>16</v>
      </c>
      <c r="U223" s="39" t="s">
        <v>41</v>
      </c>
      <c r="V223" s="142">
        <v>1.363</v>
      </c>
      <c r="W223" s="142">
        <f>V223*K223</f>
        <v>35.994104</v>
      </c>
      <c r="X223" s="142">
        <v>2.2151299999999998</v>
      </c>
      <c r="Y223" s="142">
        <f>X223*K223</f>
        <v>58.497153040000001</v>
      </c>
      <c r="Z223" s="142">
        <v>0</v>
      </c>
      <c r="AA223" s="143">
        <f>Z223*K223</f>
        <v>0</v>
      </c>
      <c r="AR223" s="16" t="s">
        <v>124</v>
      </c>
      <c r="AT223" s="16" t="s">
        <v>120</v>
      </c>
      <c r="AU223" s="16" t="s">
        <v>125</v>
      </c>
      <c r="AY223" s="16" t="s">
        <v>119</v>
      </c>
      <c r="BE223" s="144">
        <f>IF(U223="základná",N223,0)</f>
        <v>0</v>
      </c>
      <c r="BF223" s="144">
        <f>IF(U223="znížená",N223,0)</f>
        <v>2493.3110000000001</v>
      </c>
      <c r="BG223" s="144">
        <f>IF(U223="zákl. prenesená",N223,0)</f>
        <v>0</v>
      </c>
      <c r="BH223" s="144">
        <f>IF(U223="zníž. prenesená",N223,0)</f>
        <v>0</v>
      </c>
      <c r="BI223" s="144">
        <f>IF(U223="nulová",N223,0)</f>
        <v>0</v>
      </c>
      <c r="BJ223" s="16" t="s">
        <v>125</v>
      </c>
      <c r="BK223" s="145">
        <f>ROUND(L223*K223,3)</f>
        <v>2493.3110000000001</v>
      </c>
      <c r="BL223" s="16" t="s">
        <v>124</v>
      </c>
      <c r="BM223" s="16" t="s">
        <v>390</v>
      </c>
    </row>
    <row r="224" spans="2:65" s="10" customFormat="1" ht="22.5" customHeight="1" x14ac:dyDescent="0.3">
      <c r="B224" s="146"/>
      <c r="C224" s="147"/>
      <c r="D224" s="147"/>
      <c r="E224" s="148" t="s">
        <v>16</v>
      </c>
      <c r="F224" s="241" t="s">
        <v>391</v>
      </c>
      <c r="G224" s="231"/>
      <c r="H224" s="231"/>
      <c r="I224" s="231"/>
      <c r="J224" s="147"/>
      <c r="K224" s="149">
        <v>26.408000000000001</v>
      </c>
      <c r="L224" s="147"/>
      <c r="M224" s="147"/>
      <c r="N224" s="147"/>
      <c r="O224" s="147"/>
      <c r="P224" s="147"/>
      <c r="Q224" s="147"/>
      <c r="R224" s="150"/>
      <c r="T224" s="151"/>
      <c r="U224" s="147"/>
      <c r="V224" s="147"/>
      <c r="W224" s="147"/>
      <c r="X224" s="147"/>
      <c r="Y224" s="147"/>
      <c r="Z224" s="147"/>
      <c r="AA224" s="152"/>
      <c r="AT224" s="153" t="s">
        <v>128</v>
      </c>
      <c r="AU224" s="153" t="s">
        <v>125</v>
      </c>
      <c r="AV224" s="10" t="s">
        <v>125</v>
      </c>
      <c r="AW224" s="10" t="s">
        <v>30</v>
      </c>
      <c r="AX224" s="10" t="s">
        <v>78</v>
      </c>
      <c r="AY224" s="153" t="s">
        <v>119</v>
      </c>
    </row>
    <row r="225" spans="2:65" s="1" customFormat="1" ht="44.25" customHeight="1" x14ac:dyDescent="0.3">
      <c r="B225" s="30"/>
      <c r="C225" s="137" t="s">
        <v>392</v>
      </c>
      <c r="D225" s="137" t="s">
        <v>120</v>
      </c>
      <c r="E225" s="138" t="s">
        <v>393</v>
      </c>
      <c r="F225" s="222" t="s">
        <v>394</v>
      </c>
      <c r="G225" s="223"/>
      <c r="H225" s="223"/>
      <c r="I225" s="223"/>
      <c r="J225" s="139" t="s">
        <v>240</v>
      </c>
      <c r="K225" s="140">
        <v>161.84</v>
      </c>
      <c r="L225" s="224">
        <v>5.58</v>
      </c>
      <c r="M225" s="223"/>
      <c r="N225" s="224">
        <f>ROUND(L225*K225,3)</f>
        <v>903.06700000000001</v>
      </c>
      <c r="O225" s="223"/>
      <c r="P225" s="223"/>
      <c r="Q225" s="223"/>
      <c r="R225" s="32"/>
      <c r="T225" s="141" t="s">
        <v>16</v>
      </c>
      <c r="U225" s="39" t="s">
        <v>41</v>
      </c>
      <c r="V225" s="142">
        <v>8.7999999999999995E-2</v>
      </c>
      <c r="W225" s="142">
        <f>V225*K225</f>
        <v>14.24192</v>
      </c>
      <c r="X225" s="142">
        <v>0</v>
      </c>
      <c r="Y225" s="142">
        <f>X225*K225</f>
        <v>0</v>
      </c>
      <c r="Z225" s="142">
        <v>0</v>
      </c>
      <c r="AA225" s="143">
        <f>Z225*K225</f>
        <v>0</v>
      </c>
      <c r="AR225" s="16" t="s">
        <v>124</v>
      </c>
      <c r="AT225" s="16" t="s">
        <v>120</v>
      </c>
      <c r="AU225" s="16" t="s">
        <v>125</v>
      </c>
      <c r="AY225" s="16" t="s">
        <v>119</v>
      </c>
      <c r="BE225" s="144">
        <f>IF(U225="základná",N225,0)</f>
        <v>0</v>
      </c>
      <c r="BF225" s="144">
        <f>IF(U225="znížená",N225,0)</f>
        <v>903.06700000000001</v>
      </c>
      <c r="BG225" s="144">
        <f>IF(U225="zákl. prenesená",N225,0)</f>
        <v>0</v>
      </c>
      <c r="BH225" s="144">
        <f>IF(U225="zníž. prenesená",N225,0)</f>
        <v>0</v>
      </c>
      <c r="BI225" s="144">
        <f>IF(U225="nulová",N225,0)</f>
        <v>0</v>
      </c>
      <c r="BJ225" s="16" t="s">
        <v>125</v>
      </c>
      <c r="BK225" s="145">
        <f>ROUND(L225*K225,3)</f>
        <v>903.06700000000001</v>
      </c>
      <c r="BL225" s="16" t="s">
        <v>124</v>
      </c>
      <c r="BM225" s="16" t="s">
        <v>395</v>
      </c>
    </row>
    <row r="226" spans="2:65" s="1" customFormat="1" ht="31.5" customHeight="1" x14ac:dyDescent="0.3">
      <c r="B226" s="30"/>
      <c r="C226" s="137" t="s">
        <v>396</v>
      </c>
      <c r="D226" s="137" t="s">
        <v>120</v>
      </c>
      <c r="E226" s="138" t="s">
        <v>397</v>
      </c>
      <c r="F226" s="222" t="s">
        <v>398</v>
      </c>
      <c r="G226" s="223"/>
      <c r="H226" s="223"/>
      <c r="I226" s="223"/>
      <c r="J226" s="139" t="s">
        <v>240</v>
      </c>
      <c r="K226" s="140">
        <v>161.84</v>
      </c>
      <c r="L226" s="224">
        <v>6.657</v>
      </c>
      <c r="M226" s="223"/>
      <c r="N226" s="224">
        <f>ROUND(L226*K226,3)</f>
        <v>1077.3689999999999</v>
      </c>
      <c r="O226" s="223"/>
      <c r="P226" s="223"/>
      <c r="Q226" s="223"/>
      <c r="R226" s="32"/>
      <c r="T226" s="141" t="s">
        <v>16</v>
      </c>
      <c r="U226" s="39" t="s">
        <v>41</v>
      </c>
      <c r="V226" s="142">
        <v>7.7030000000000001E-2</v>
      </c>
      <c r="W226" s="142">
        <f>V226*K226</f>
        <v>12.466535200000001</v>
      </c>
      <c r="X226" s="142">
        <v>3.3600000000000001E-3</v>
      </c>
      <c r="Y226" s="142">
        <f>X226*K226</f>
        <v>0.5437824</v>
      </c>
      <c r="Z226" s="142">
        <v>0</v>
      </c>
      <c r="AA226" s="143">
        <f>Z226*K226</f>
        <v>0</v>
      </c>
      <c r="AR226" s="16" t="s">
        <v>124</v>
      </c>
      <c r="AT226" s="16" t="s">
        <v>120</v>
      </c>
      <c r="AU226" s="16" t="s">
        <v>125</v>
      </c>
      <c r="AY226" s="16" t="s">
        <v>119</v>
      </c>
      <c r="BE226" s="144">
        <f>IF(U226="základná",N226,0)</f>
        <v>0</v>
      </c>
      <c r="BF226" s="144">
        <f>IF(U226="znížená",N226,0)</f>
        <v>1077.3689999999999</v>
      </c>
      <c r="BG226" s="144">
        <f>IF(U226="zákl. prenesená",N226,0)</f>
        <v>0</v>
      </c>
      <c r="BH226" s="144">
        <f>IF(U226="zníž. prenesená",N226,0)</f>
        <v>0</v>
      </c>
      <c r="BI226" s="144">
        <f>IF(U226="nulová",N226,0)</f>
        <v>0</v>
      </c>
      <c r="BJ226" s="16" t="s">
        <v>125</v>
      </c>
      <c r="BK226" s="145">
        <f>ROUND(L226*K226,3)</f>
        <v>1077.3689999999999</v>
      </c>
      <c r="BL226" s="16" t="s">
        <v>124</v>
      </c>
      <c r="BM226" s="16" t="s">
        <v>399</v>
      </c>
    </row>
    <row r="227" spans="2:65" s="10" customFormat="1" ht="22.5" customHeight="1" x14ac:dyDescent="0.3">
      <c r="B227" s="146"/>
      <c r="C227" s="147"/>
      <c r="D227" s="147"/>
      <c r="E227" s="148" t="s">
        <v>16</v>
      </c>
      <c r="F227" s="241" t="s">
        <v>400</v>
      </c>
      <c r="G227" s="231"/>
      <c r="H227" s="231"/>
      <c r="I227" s="231"/>
      <c r="J227" s="147"/>
      <c r="K227" s="149">
        <v>161.84</v>
      </c>
      <c r="L227" s="147"/>
      <c r="M227" s="147"/>
      <c r="N227" s="147"/>
      <c r="O227" s="147"/>
      <c r="P227" s="147"/>
      <c r="Q227" s="147"/>
      <c r="R227" s="150"/>
      <c r="T227" s="151"/>
      <c r="U227" s="147"/>
      <c r="V227" s="147"/>
      <c r="W227" s="147"/>
      <c r="X227" s="147"/>
      <c r="Y227" s="147"/>
      <c r="Z227" s="147"/>
      <c r="AA227" s="152"/>
      <c r="AT227" s="153" t="s">
        <v>128</v>
      </c>
      <c r="AU227" s="153" t="s">
        <v>125</v>
      </c>
      <c r="AV227" s="10" t="s">
        <v>125</v>
      </c>
      <c r="AW227" s="10" t="s">
        <v>30</v>
      </c>
      <c r="AX227" s="10" t="s">
        <v>78</v>
      </c>
      <c r="AY227" s="153" t="s">
        <v>119</v>
      </c>
    </row>
    <row r="228" spans="2:65" s="1" customFormat="1" ht="31.5" customHeight="1" x14ac:dyDescent="0.3">
      <c r="B228" s="30"/>
      <c r="C228" s="137" t="s">
        <v>401</v>
      </c>
      <c r="D228" s="137" t="s">
        <v>120</v>
      </c>
      <c r="E228" s="138" t="s">
        <v>402</v>
      </c>
      <c r="F228" s="222" t="s">
        <v>403</v>
      </c>
      <c r="G228" s="223"/>
      <c r="H228" s="223"/>
      <c r="I228" s="223"/>
      <c r="J228" s="139" t="s">
        <v>404</v>
      </c>
      <c r="K228" s="140">
        <v>39.375999999999998</v>
      </c>
      <c r="L228" s="224">
        <v>1.494</v>
      </c>
      <c r="M228" s="223"/>
      <c r="N228" s="224">
        <f>ROUND(L228*K228,3)</f>
        <v>58.828000000000003</v>
      </c>
      <c r="O228" s="223"/>
      <c r="P228" s="223"/>
      <c r="Q228" s="223"/>
      <c r="R228" s="32"/>
      <c r="T228" s="141" t="s">
        <v>16</v>
      </c>
      <c r="U228" s="39" t="s">
        <v>41</v>
      </c>
      <c r="V228" s="142">
        <v>3.1E-2</v>
      </c>
      <c r="W228" s="142">
        <f>V228*K228</f>
        <v>1.220656</v>
      </c>
      <c r="X228" s="142">
        <v>0</v>
      </c>
      <c r="Y228" s="142">
        <f>X228*K228</f>
        <v>0</v>
      </c>
      <c r="Z228" s="142">
        <v>0</v>
      </c>
      <c r="AA228" s="143">
        <f>Z228*K228</f>
        <v>0</v>
      </c>
      <c r="AR228" s="16" t="s">
        <v>124</v>
      </c>
      <c r="AT228" s="16" t="s">
        <v>120</v>
      </c>
      <c r="AU228" s="16" t="s">
        <v>125</v>
      </c>
      <c r="AY228" s="16" t="s">
        <v>119</v>
      </c>
      <c r="BE228" s="144">
        <f>IF(U228="základná",N228,0)</f>
        <v>0</v>
      </c>
      <c r="BF228" s="144">
        <f>IF(U228="znížená",N228,0)</f>
        <v>58.828000000000003</v>
      </c>
      <c r="BG228" s="144">
        <f>IF(U228="zákl. prenesená",N228,0)</f>
        <v>0</v>
      </c>
      <c r="BH228" s="144">
        <f>IF(U228="zníž. prenesená",N228,0)</f>
        <v>0</v>
      </c>
      <c r="BI228" s="144">
        <f>IF(U228="nulová",N228,0)</f>
        <v>0</v>
      </c>
      <c r="BJ228" s="16" t="s">
        <v>125</v>
      </c>
      <c r="BK228" s="145">
        <f>ROUND(L228*K228,3)</f>
        <v>58.828000000000003</v>
      </c>
      <c r="BL228" s="16" t="s">
        <v>124</v>
      </c>
      <c r="BM228" s="16" t="s">
        <v>405</v>
      </c>
    </row>
    <row r="229" spans="2:65" s="1" customFormat="1" ht="31.5" customHeight="1" x14ac:dyDescent="0.3">
      <c r="B229" s="30"/>
      <c r="C229" s="137" t="s">
        <v>406</v>
      </c>
      <c r="D229" s="137" t="s">
        <v>120</v>
      </c>
      <c r="E229" s="138" t="s">
        <v>407</v>
      </c>
      <c r="F229" s="222" t="s">
        <v>408</v>
      </c>
      <c r="G229" s="223"/>
      <c r="H229" s="223"/>
      <c r="I229" s="223"/>
      <c r="J229" s="139" t="s">
        <v>404</v>
      </c>
      <c r="K229" s="140">
        <v>472.512</v>
      </c>
      <c r="L229" s="224">
        <v>0.314</v>
      </c>
      <c r="M229" s="223"/>
      <c r="N229" s="224">
        <f>ROUND(L229*K229,3)</f>
        <v>148.369</v>
      </c>
      <c r="O229" s="223"/>
      <c r="P229" s="223"/>
      <c r="Q229" s="223"/>
      <c r="R229" s="32"/>
      <c r="T229" s="141" t="s">
        <v>16</v>
      </c>
      <c r="U229" s="39" t="s">
        <v>41</v>
      </c>
      <c r="V229" s="142">
        <v>6.0000000000000001E-3</v>
      </c>
      <c r="W229" s="142">
        <f>V229*K229</f>
        <v>2.8350720000000003</v>
      </c>
      <c r="X229" s="142">
        <v>0</v>
      </c>
      <c r="Y229" s="142">
        <f>X229*K229</f>
        <v>0</v>
      </c>
      <c r="Z229" s="142">
        <v>0</v>
      </c>
      <c r="AA229" s="143">
        <f>Z229*K229</f>
        <v>0</v>
      </c>
      <c r="AR229" s="16" t="s">
        <v>124</v>
      </c>
      <c r="AT229" s="16" t="s">
        <v>120</v>
      </c>
      <c r="AU229" s="16" t="s">
        <v>125</v>
      </c>
      <c r="AY229" s="16" t="s">
        <v>119</v>
      </c>
      <c r="BE229" s="144">
        <f>IF(U229="základná",N229,0)</f>
        <v>0</v>
      </c>
      <c r="BF229" s="144">
        <f>IF(U229="znížená",N229,0)</f>
        <v>148.369</v>
      </c>
      <c r="BG229" s="144">
        <f>IF(U229="zákl. prenesená",N229,0)</f>
        <v>0</v>
      </c>
      <c r="BH229" s="144">
        <f>IF(U229="zníž. prenesená",N229,0)</f>
        <v>0</v>
      </c>
      <c r="BI229" s="144">
        <f>IF(U229="nulová",N229,0)</f>
        <v>0</v>
      </c>
      <c r="BJ229" s="16" t="s">
        <v>125</v>
      </c>
      <c r="BK229" s="145">
        <f>ROUND(L229*K229,3)</f>
        <v>148.369</v>
      </c>
      <c r="BL229" s="16" t="s">
        <v>124</v>
      </c>
      <c r="BM229" s="16" t="s">
        <v>409</v>
      </c>
    </row>
    <row r="230" spans="2:65" s="1" customFormat="1" ht="31.5" customHeight="1" x14ac:dyDescent="0.3">
      <c r="B230" s="30"/>
      <c r="C230" s="137" t="s">
        <v>410</v>
      </c>
      <c r="D230" s="137" t="s">
        <v>120</v>
      </c>
      <c r="E230" s="138" t="s">
        <v>411</v>
      </c>
      <c r="F230" s="222" t="s">
        <v>412</v>
      </c>
      <c r="G230" s="223"/>
      <c r="H230" s="223"/>
      <c r="I230" s="223"/>
      <c r="J230" s="139" t="s">
        <v>404</v>
      </c>
      <c r="K230" s="140">
        <v>39.375999999999998</v>
      </c>
      <c r="L230" s="224">
        <v>16</v>
      </c>
      <c r="M230" s="223"/>
      <c r="N230" s="224">
        <f>ROUND(L230*K230,3)</f>
        <v>630.01599999999996</v>
      </c>
      <c r="O230" s="223"/>
      <c r="P230" s="223"/>
      <c r="Q230" s="223"/>
      <c r="R230" s="32"/>
      <c r="T230" s="141" t="s">
        <v>16</v>
      </c>
      <c r="U230" s="39" t="s">
        <v>41</v>
      </c>
      <c r="V230" s="142">
        <v>0</v>
      </c>
      <c r="W230" s="142">
        <f>V230*K230</f>
        <v>0</v>
      </c>
      <c r="X230" s="142">
        <v>0</v>
      </c>
      <c r="Y230" s="142">
        <f>X230*K230</f>
        <v>0</v>
      </c>
      <c r="Z230" s="142">
        <v>0</v>
      </c>
      <c r="AA230" s="143">
        <f>Z230*K230</f>
        <v>0</v>
      </c>
      <c r="AR230" s="16" t="s">
        <v>124</v>
      </c>
      <c r="AT230" s="16" t="s">
        <v>120</v>
      </c>
      <c r="AU230" s="16" t="s">
        <v>125</v>
      </c>
      <c r="AY230" s="16" t="s">
        <v>119</v>
      </c>
      <c r="BE230" s="144">
        <f>IF(U230="základná",N230,0)</f>
        <v>0</v>
      </c>
      <c r="BF230" s="144">
        <f>IF(U230="znížená",N230,0)</f>
        <v>630.01599999999996</v>
      </c>
      <c r="BG230" s="144">
        <f>IF(U230="zákl. prenesená",N230,0)</f>
        <v>0</v>
      </c>
      <c r="BH230" s="144">
        <f>IF(U230="zníž. prenesená",N230,0)</f>
        <v>0</v>
      </c>
      <c r="BI230" s="144">
        <f>IF(U230="nulová",N230,0)</f>
        <v>0</v>
      </c>
      <c r="BJ230" s="16" t="s">
        <v>125</v>
      </c>
      <c r="BK230" s="145">
        <f>ROUND(L230*K230,3)</f>
        <v>630.01599999999996</v>
      </c>
      <c r="BL230" s="16" t="s">
        <v>124</v>
      </c>
      <c r="BM230" s="16" t="s">
        <v>413</v>
      </c>
    </row>
    <row r="231" spans="2:65" s="9" customFormat="1" ht="29.85" customHeight="1" x14ac:dyDescent="0.3">
      <c r="B231" s="126"/>
      <c r="C231" s="127"/>
      <c r="D231" s="136" t="s">
        <v>100</v>
      </c>
      <c r="E231" s="136"/>
      <c r="F231" s="136"/>
      <c r="G231" s="136"/>
      <c r="H231" s="136"/>
      <c r="I231" s="136"/>
      <c r="J231" s="136"/>
      <c r="K231" s="136"/>
      <c r="L231" s="136"/>
      <c r="M231" s="136"/>
      <c r="N231" s="220">
        <f>BK231</f>
        <v>1868.0360000000001</v>
      </c>
      <c r="O231" s="221"/>
      <c r="P231" s="221"/>
      <c r="Q231" s="221"/>
      <c r="R231" s="129"/>
      <c r="T231" s="130"/>
      <c r="U231" s="127"/>
      <c r="V231" s="127"/>
      <c r="W231" s="131">
        <f>W232</f>
        <v>118.908045</v>
      </c>
      <c r="X231" s="127"/>
      <c r="Y231" s="131">
        <f>Y232</f>
        <v>0</v>
      </c>
      <c r="Z231" s="127"/>
      <c r="AA231" s="132">
        <f>AA232</f>
        <v>0</v>
      </c>
      <c r="AR231" s="133" t="s">
        <v>78</v>
      </c>
      <c r="AT231" s="134" t="s">
        <v>73</v>
      </c>
      <c r="AU231" s="134" t="s">
        <v>78</v>
      </c>
      <c r="AY231" s="133" t="s">
        <v>119</v>
      </c>
      <c r="BK231" s="135">
        <f>BK232</f>
        <v>1868.0360000000001</v>
      </c>
    </row>
    <row r="232" spans="2:65" s="1" customFormat="1" ht="44.25" customHeight="1" x14ac:dyDescent="0.3">
      <c r="B232" s="30"/>
      <c r="C232" s="137" t="s">
        <v>414</v>
      </c>
      <c r="D232" s="137" t="s">
        <v>120</v>
      </c>
      <c r="E232" s="138" t="s">
        <v>415</v>
      </c>
      <c r="F232" s="222" t="s">
        <v>416</v>
      </c>
      <c r="G232" s="223"/>
      <c r="H232" s="223"/>
      <c r="I232" s="223"/>
      <c r="J232" s="139" t="s">
        <v>404</v>
      </c>
      <c r="K232" s="140">
        <v>302.565</v>
      </c>
      <c r="L232" s="224">
        <v>6.1740000000000004</v>
      </c>
      <c r="M232" s="223"/>
      <c r="N232" s="224">
        <f>ROUND(L232*K232,3)</f>
        <v>1868.0360000000001</v>
      </c>
      <c r="O232" s="223"/>
      <c r="P232" s="223"/>
      <c r="Q232" s="223"/>
      <c r="R232" s="32"/>
      <c r="T232" s="141" t="s">
        <v>16</v>
      </c>
      <c r="U232" s="39" t="s">
        <v>41</v>
      </c>
      <c r="V232" s="142">
        <v>0.39300000000000002</v>
      </c>
      <c r="W232" s="142">
        <f>V232*K232</f>
        <v>118.908045</v>
      </c>
      <c r="X232" s="142">
        <v>0</v>
      </c>
      <c r="Y232" s="142">
        <f>X232*K232</f>
        <v>0</v>
      </c>
      <c r="Z232" s="142">
        <v>0</v>
      </c>
      <c r="AA232" s="143">
        <f>Z232*K232</f>
        <v>0</v>
      </c>
      <c r="AR232" s="16" t="s">
        <v>124</v>
      </c>
      <c r="AT232" s="16" t="s">
        <v>120</v>
      </c>
      <c r="AU232" s="16" t="s">
        <v>125</v>
      </c>
      <c r="AY232" s="16" t="s">
        <v>119</v>
      </c>
      <c r="BE232" s="144">
        <f>IF(U232="základná",N232,0)</f>
        <v>0</v>
      </c>
      <c r="BF232" s="144">
        <f>IF(U232="znížená",N232,0)</f>
        <v>1868.0360000000001</v>
      </c>
      <c r="BG232" s="144">
        <f>IF(U232="zákl. prenesená",N232,0)</f>
        <v>0</v>
      </c>
      <c r="BH232" s="144">
        <f>IF(U232="zníž. prenesená",N232,0)</f>
        <v>0</v>
      </c>
      <c r="BI232" s="144">
        <f>IF(U232="nulová",N232,0)</f>
        <v>0</v>
      </c>
      <c r="BJ232" s="16" t="s">
        <v>125</v>
      </c>
      <c r="BK232" s="145">
        <f>ROUND(L232*K232,3)</f>
        <v>1868.0360000000001</v>
      </c>
      <c r="BL232" s="16" t="s">
        <v>124</v>
      </c>
      <c r="BM232" s="16" t="s">
        <v>417</v>
      </c>
    </row>
    <row r="233" spans="2:65" s="9" customFormat="1" ht="37.35" customHeight="1" x14ac:dyDescent="0.35">
      <c r="B233" s="126"/>
      <c r="C233" s="127"/>
      <c r="D233" s="128" t="s">
        <v>101</v>
      </c>
      <c r="E233" s="128"/>
      <c r="F233" s="128"/>
      <c r="G233" s="128"/>
      <c r="H233" s="128"/>
      <c r="I233" s="128"/>
      <c r="J233" s="128"/>
      <c r="K233" s="128"/>
      <c r="L233" s="128"/>
      <c r="M233" s="128"/>
      <c r="N233" s="237">
        <f>BK233</f>
        <v>400</v>
      </c>
      <c r="O233" s="238"/>
      <c r="P233" s="238"/>
      <c r="Q233" s="238"/>
      <c r="R233" s="129"/>
      <c r="T233" s="130"/>
      <c r="U233" s="127"/>
      <c r="V233" s="127"/>
      <c r="W233" s="131">
        <f>W234+W236</f>
        <v>0</v>
      </c>
      <c r="X233" s="127"/>
      <c r="Y233" s="131">
        <f>Y234+Y236</f>
        <v>0</v>
      </c>
      <c r="Z233" s="127"/>
      <c r="AA233" s="132">
        <f>AA234+AA236</f>
        <v>0</v>
      </c>
      <c r="AR233" s="133" t="s">
        <v>147</v>
      </c>
      <c r="AT233" s="134" t="s">
        <v>73</v>
      </c>
      <c r="AU233" s="134" t="s">
        <v>74</v>
      </c>
      <c r="AY233" s="133" t="s">
        <v>119</v>
      </c>
      <c r="BK233" s="135">
        <f>BK234+BK236</f>
        <v>400</v>
      </c>
    </row>
    <row r="234" spans="2:65" s="9" customFormat="1" ht="19.899999999999999" customHeight="1" x14ac:dyDescent="0.3">
      <c r="B234" s="126"/>
      <c r="C234" s="127"/>
      <c r="D234" s="136" t="s">
        <v>102</v>
      </c>
      <c r="E234" s="136"/>
      <c r="F234" s="136"/>
      <c r="G234" s="136"/>
      <c r="H234" s="136"/>
      <c r="I234" s="136"/>
      <c r="J234" s="136"/>
      <c r="K234" s="136"/>
      <c r="L234" s="136"/>
      <c r="M234" s="136"/>
      <c r="N234" s="218">
        <f>BK234</f>
        <v>250</v>
      </c>
      <c r="O234" s="219"/>
      <c r="P234" s="219"/>
      <c r="Q234" s="219"/>
      <c r="R234" s="129"/>
      <c r="T234" s="130"/>
      <c r="U234" s="127"/>
      <c r="V234" s="127"/>
      <c r="W234" s="131">
        <f>W235</f>
        <v>0</v>
      </c>
      <c r="X234" s="127"/>
      <c r="Y234" s="131">
        <f>Y235</f>
        <v>0</v>
      </c>
      <c r="Z234" s="127"/>
      <c r="AA234" s="132">
        <f>AA235</f>
        <v>0</v>
      </c>
      <c r="AR234" s="133" t="s">
        <v>147</v>
      </c>
      <c r="AT234" s="134" t="s">
        <v>73</v>
      </c>
      <c r="AU234" s="134" t="s">
        <v>78</v>
      </c>
      <c r="AY234" s="133" t="s">
        <v>119</v>
      </c>
      <c r="BK234" s="135">
        <f>BK235</f>
        <v>250</v>
      </c>
    </row>
    <row r="235" spans="2:65" s="1" customFormat="1" ht="44.25" customHeight="1" x14ac:dyDescent="0.3">
      <c r="B235" s="30"/>
      <c r="C235" s="137" t="s">
        <v>418</v>
      </c>
      <c r="D235" s="137" t="s">
        <v>120</v>
      </c>
      <c r="E235" s="138" t="s">
        <v>419</v>
      </c>
      <c r="F235" s="222" t="s">
        <v>420</v>
      </c>
      <c r="G235" s="223"/>
      <c r="H235" s="223"/>
      <c r="I235" s="223"/>
      <c r="J235" s="139" t="s">
        <v>421</v>
      </c>
      <c r="K235" s="140">
        <v>1</v>
      </c>
      <c r="L235" s="224">
        <v>250</v>
      </c>
      <c r="M235" s="223"/>
      <c r="N235" s="224">
        <f>ROUND(L235*K235,3)</f>
        <v>250</v>
      </c>
      <c r="O235" s="223"/>
      <c r="P235" s="223"/>
      <c r="Q235" s="223"/>
      <c r="R235" s="32"/>
      <c r="T235" s="141" t="s">
        <v>16</v>
      </c>
      <c r="U235" s="39" t="s">
        <v>41</v>
      </c>
      <c r="V235" s="142">
        <v>0</v>
      </c>
      <c r="W235" s="142">
        <f>V235*K235</f>
        <v>0</v>
      </c>
      <c r="X235" s="142">
        <v>0</v>
      </c>
      <c r="Y235" s="142">
        <f>X235*K235</f>
        <v>0</v>
      </c>
      <c r="Z235" s="142">
        <v>0</v>
      </c>
      <c r="AA235" s="143">
        <f>Z235*K235</f>
        <v>0</v>
      </c>
      <c r="AR235" s="16" t="s">
        <v>422</v>
      </c>
      <c r="AT235" s="16" t="s">
        <v>120</v>
      </c>
      <c r="AU235" s="16" t="s">
        <v>125</v>
      </c>
      <c r="AY235" s="16" t="s">
        <v>119</v>
      </c>
      <c r="BE235" s="144">
        <f>IF(U235="základná",N235,0)</f>
        <v>0</v>
      </c>
      <c r="BF235" s="144">
        <f>IF(U235="znížená",N235,0)</f>
        <v>250</v>
      </c>
      <c r="BG235" s="144">
        <f>IF(U235="zákl. prenesená",N235,0)</f>
        <v>0</v>
      </c>
      <c r="BH235" s="144">
        <f>IF(U235="zníž. prenesená",N235,0)</f>
        <v>0</v>
      </c>
      <c r="BI235" s="144">
        <f>IF(U235="nulová",N235,0)</f>
        <v>0</v>
      </c>
      <c r="BJ235" s="16" t="s">
        <v>125</v>
      </c>
      <c r="BK235" s="145">
        <f>ROUND(L235*K235,3)</f>
        <v>250</v>
      </c>
      <c r="BL235" s="16" t="s">
        <v>422</v>
      </c>
      <c r="BM235" s="16" t="s">
        <v>423</v>
      </c>
    </row>
    <row r="236" spans="2:65" s="9" customFormat="1" ht="29.85" customHeight="1" x14ac:dyDescent="0.3">
      <c r="B236" s="126"/>
      <c r="C236" s="127"/>
      <c r="D236" s="136" t="s">
        <v>103</v>
      </c>
      <c r="E236" s="136"/>
      <c r="F236" s="136"/>
      <c r="G236" s="136"/>
      <c r="H236" s="136"/>
      <c r="I236" s="136"/>
      <c r="J236" s="136"/>
      <c r="K236" s="136"/>
      <c r="L236" s="136"/>
      <c r="M236" s="136"/>
      <c r="N236" s="220">
        <f>BK236</f>
        <v>150</v>
      </c>
      <c r="O236" s="221"/>
      <c r="P236" s="221"/>
      <c r="Q236" s="221"/>
      <c r="R236" s="129"/>
      <c r="T236" s="130"/>
      <c r="U236" s="127"/>
      <c r="V236" s="127"/>
      <c r="W236" s="131">
        <f>W237</f>
        <v>0</v>
      </c>
      <c r="X236" s="127"/>
      <c r="Y236" s="131">
        <f>Y237</f>
        <v>0</v>
      </c>
      <c r="Z236" s="127"/>
      <c r="AA236" s="132">
        <f>AA237</f>
        <v>0</v>
      </c>
      <c r="AR236" s="133" t="s">
        <v>147</v>
      </c>
      <c r="AT236" s="134" t="s">
        <v>73</v>
      </c>
      <c r="AU236" s="134" t="s">
        <v>78</v>
      </c>
      <c r="AY236" s="133" t="s">
        <v>119</v>
      </c>
      <c r="BK236" s="135">
        <f>BK237</f>
        <v>150</v>
      </c>
    </row>
    <row r="237" spans="2:65" s="1" customFormat="1" ht="31.5" customHeight="1" x14ac:dyDescent="0.3">
      <c r="B237" s="30"/>
      <c r="C237" s="137" t="s">
        <v>424</v>
      </c>
      <c r="D237" s="137" t="s">
        <v>120</v>
      </c>
      <c r="E237" s="138" t="s">
        <v>425</v>
      </c>
      <c r="F237" s="222" t="s">
        <v>426</v>
      </c>
      <c r="G237" s="223"/>
      <c r="H237" s="223"/>
      <c r="I237" s="223"/>
      <c r="J237" s="139" t="s">
        <v>421</v>
      </c>
      <c r="K237" s="140">
        <v>1</v>
      </c>
      <c r="L237" s="224">
        <v>150</v>
      </c>
      <c r="M237" s="223"/>
      <c r="N237" s="224">
        <f>ROUND(L237*K237,3)</f>
        <v>150</v>
      </c>
      <c r="O237" s="223"/>
      <c r="P237" s="223"/>
      <c r="Q237" s="223"/>
      <c r="R237" s="32"/>
      <c r="T237" s="141" t="s">
        <v>16</v>
      </c>
      <c r="U237" s="174" t="s">
        <v>41</v>
      </c>
      <c r="V237" s="175">
        <v>0</v>
      </c>
      <c r="W237" s="175">
        <f>V237*K237</f>
        <v>0</v>
      </c>
      <c r="X237" s="175">
        <v>0</v>
      </c>
      <c r="Y237" s="175">
        <f>X237*K237</f>
        <v>0</v>
      </c>
      <c r="Z237" s="175">
        <v>0</v>
      </c>
      <c r="AA237" s="176">
        <f>Z237*K237</f>
        <v>0</v>
      </c>
      <c r="AR237" s="16" t="s">
        <v>422</v>
      </c>
      <c r="AT237" s="16" t="s">
        <v>120</v>
      </c>
      <c r="AU237" s="16" t="s">
        <v>125</v>
      </c>
      <c r="AY237" s="16" t="s">
        <v>119</v>
      </c>
      <c r="BE237" s="144">
        <f>IF(U237="základná",N237,0)</f>
        <v>0</v>
      </c>
      <c r="BF237" s="144">
        <f>IF(U237="znížená",N237,0)</f>
        <v>150</v>
      </c>
      <c r="BG237" s="144">
        <f>IF(U237="zákl. prenesená",N237,0)</f>
        <v>0</v>
      </c>
      <c r="BH237" s="144">
        <f>IF(U237="zníž. prenesená",N237,0)</f>
        <v>0</v>
      </c>
      <c r="BI237" s="144">
        <f>IF(U237="nulová",N237,0)</f>
        <v>0</v>
      </c>
      <c r="BJ237" s="16" t="s">
        <v>125</v>
      </c>
      <c r="BK237" s="145">
        <f>ROUND(L237*K237,3)</f>
        <v>150</v>
      </c>
      <c r="BL237" s="16" t="s">
        <v>422</v>
      </c>
      <c r="BM237" s="16" t="s">
        <v>427</v>
      </c>
    </row>
    <row r="238" spans="2:65" s="1" customFormat="1" ht="6.95" customHeight="1" x14ac:dyDescent="0.3">
      <c r="B238" s="54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6"/>
    </row>
  </sheetData>
  <sheetProtection password="CC35" sheet="1" objects="1" scenarios="1" formatColumns="0" formatRows="0" sort="0" autoFilter="0"/>
  <mergeCells count="312">
    <mergeCell ref="C2:Q2"/>
    <mergeCell ref="C4:Q4"/>
    <mergeCell ref="F6:P6"/>
    <mergeCell ref="O8:P8"/>
    <mergeCell ref="O11:P11"/>
    <mergeCell ref="O13:P13"/>
    <mergeCell ref="O14:P14"/>
    <mergeCell ref="O17:P17"/>
    <mergeCell ref="O19:P19"/>
    <mergeCell ref="O20:P20"/>
    <mergeCell ref="E23:L23"/>
    <mergeCell ref="O16:P16"/>
    <mergeCell ref="O10:P10"/>
    <mergeCell ref="L37:P37"/>
    <mergeCell ref="C76:Q76"/>
    <mergeCell ref="F78:P78"/>
    <mergeCell ref="M80:P80"/>
    <mergeCell ref="M82:Q82"/>
    <mergeCell ref="M83:Q83"/>
    <mergeCell ref="H35:J35"/>
    <mergeCell ref="M35:P35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C85:G85"/>
    <mergeCell ref="N85:Q85"/>
    <mergeCell ref="N92:Q92"/>
    <mergeCell ref="N93:Q93"/>
    <mergeCell ref="N94:Q94"/>
    <mergeCell ref="N87:Q87"/>
    <mergeCell ref="N88:Q88"/>
    <mergeCell ref="N89:Q89"/>
    <mergeCell ref="N90:Q90"/>
    <mergeCell ref="N91:Q91"/>
    <mergeCell ref="F123:I123"/>
    <mergeCell ref="F124:I124"/>
    <mergeCell ref="L124:M124"/>
    <mergeCell ref="N124:Q124"/>
    <mergeCell ref="F125:I125"/>
    <mergeCell ref="M112:P112"/>
    <mergeCell ref="M114:Q114"/>
    <mergeCell ref="M115:Q115"/>
    <mergeCell ref="F117:I117"/>
    <mergeCell ref="L117:M117"/>
    <mergeCell ref="N95:Q95"/>
    <mergeCell ref="N96:Q96"/>
    <mergeCell ref="N97:Q97"/>
    <mergeCell ref="N98:Q98"/>
    <mergeCell ref="N100:Q100"/>
    <mergeCell ref="L102:Q102"/>
    <mergeCell ref="N117:Q117"/>
    <mergeCell ref="F122:I122"/>
    <mergeCell ref="L122:M122"/>
    <mergeCell ref="N122:Q122"/>
    <mergeCell ref="C108:Q108"/>
    <mergeCell ref="F110:P110"/>
    <mergeCell ref="F126:I126"/>
    <mergeCell ref="L135:M135"/>
    <mergeCell ref="N135:Q135"/>
    <mergeCell ref="F132:I132"/>
    <mergeCell ref="F133:I133"/>
    <mergeCell ref="L133:M133"/>
    <mergeCell ref="N133:Q133"/>
    <mergeCell ref="L129:M129"/>
    <mergeCell ref="N129:Q129"/>
    <mergeCell ref="L131:M131"/>
    <mergeCell ref="F135:I135"/>
    <mergeCell ref="F130:I130"/>
    <mergeCell ref="F131:I131"/>
    <mergeCell ref="N131:Q131"/>
    <mergeCell ref="F127:I127"/>
    <mergeCell ref="F128:I128"/>
    <mergeCell ref="F129:I129"/>
    <mergeCell ref="F134:I134"/>
    <mergeCell ref="N137:Q137"/>
    <mergeCell ref="F138:I138"/>
    <mergeCell ref="L138:M138"/>
    <mergeCell ref="N138:Q138"/>
    <mergeCell ref="L137:M137"/>
    <mergeCell ref="F149:I149"/>
    <mergeCell ref="F136:I136"/>
    <mergeCell ref="F145:I145"/>
    <mergeCell ref="F146:I146"/>
    <mergeCell ref="F137:I137"/>
    <mergeCell ref="F139:I139"/>
    <mergeCell ref="F140:I140"/>
    <mergeCell ref="F141:I141"/>
    <mergeCell ref="N164:Q164"/>
    <mergeCell ref="L159:M159"/>
    <mergeCell ref="N159:Q159"/>
    <mergeCell ref="L156:M156"/>
    <mergeCell ref="F160:I160"/>
    <mergeCell ref="F151:I151"/>
    <mergeCell ref="L151:M151"/>
    <mergeCell ref="N151:Q151"/>
    <mergeCell ref="F142:I142"/>
    <mergeCell ref="L142:M142"/>
    <mergeCell ref="N142:Q142"/>
    <mergeCell ref="F143:I143"/>
    <mergeCell ref="L143:M143"/>
    <mergeCell ref="N143:Q143"/>
    <mergeCell ref="F144:I144"/>
    <mergeCell ref="F150:I150"/>
    <mergeCell ref="L150:M150"/>
    <mergeCell ref="N150:Q150"/>
    <mergeCell ref="F147:I147"/>
    <mergeCell ref="F148:I148"/>
    <mergeCell ref="L148:M148"/>
    <mergeCell ref="N148:Q148"/>
    <mergeCell ref="N152:Q152"/>
    <mergeCell ref="F153:I153"/>
    <mergeCell ref="L153:M153"/>
    <mergeCell ref="N153:Q153"/>
    <mergeCell ref="N156:Q156"/>
    <mergeCell ref="F157:I157"/>
    <mergeCell ref="F154:I154"/>
    <mergeCell ref="L154:M154"/>
    <mergeCell ref="N154:Q154"/>
    <mergeCell ref="F156:I156"/>
    <mergeCell ref="F159:I159"/>
    <mergeCell ref="L164:M164"/>
    <mergeCell ref="F161:I161"/>
    <mergeCell ref="F162:I162"/>
    <mergeCell ref="F163:I163"/>
    <mergeCell ref="F164:I164"/>
    <mergeCell ref="F152:I152"/>
    <mergeCell ref="L152:M152"/>
    <mergeCell ref="F172:I172"/>
    <mergeCell ref="L172:M172"/>
    <mergeCell ref="F174:I174"/>
    <mergeCell ref="L174:M174"/>
    <mergeCell ref="N174:Q174"/>
    <mergeCell ref="N168:Q168"/>
    <mergeCell ref="F165:I165"/>
    <mergeCell ref="F166:I166"/>
    <mergeCell ref="L166:M166"/>
    <mergeCell ref="N166:Q166"/>
    <mergeCell ref="N170:Q170"/>
    <mergeCell ref="F169:I169"/>
    <mergeCell ref="F170:I170"/>
    <mergeCell ref="L170:M170"/>
    <mergeCell ref="N172:Q172"/>
    <mergeCell ref="F167:I167"/>
    <mergeCell ref="L167:M167"/>
    <mergeCell ref="N167:Q167"/>
    <mergeCell ref="F168:I168"/>
    <mergeCell ref="L168:M168"/>
    <mergeCell ref="F173:I173"/>
    <mergeCell ref="L173:M173"/>
    <mergeCell ref="N173:Q173"/>
    <mergeCell ref="F180:I180"/>
    <mergeCell ref="F178:I178"/>
    <mergeCell ref="F179:I179"/>
    <mergeCell ref="F177:I177"/>
    <mergeCell ref="L177:M177"/>
    <mergeCell ref="F175:I175"/>
    <mergeCell ref="F176:I176"/>
    <mergeCell ref="L176:M176"/>
    <mergeCell ref="N176:Q176"/>
    <mergeCell ref="N177:Q177"/>
    <mergeCell ref="F181:I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L201:M201"/>
    <mergeCell ref="N201:Q201"/>
    <mergeCell ref="F202:I202"/>
    <mergeCell ref="L202:M202"/>
    <mergeCell ref="N202:Q202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35:I235"/>
    <mergeCell ref="L235:M235"/>
    <mergeCell ref="N235:Q235"/>
    <mergeCell ref="N234:Q234"/>
    <mergeCell ref="N225:Q225"/>
    <mergeCell ref="N209:Q209"/>
    <mergeCell ref="F212:I212"/>
    <mergeCell ref="F210:I210"/>
    <mergeCell ref="N216:Q216"/>
    <mergeCell ref="F211:I211"/>
    <mergeCell ref="F213:I213"/>
    <mergeCell ref="F214:I214"/>
    <mergeCell ref="F237:I237"/>
    <mergeCell ref="L237:M237"/>
    <mergeCell ref="L228:M228"/>
    <mergeCell ref="F229:I229"/>
    <mergeCell ref="L229:M229"/>
    <mergeCell ref="F230:I230"/>
    <mergeCell ref="L230:M230"/>
    <mergeCell ref="N237:Q237"/>
    <mergeCell ref="N118:Q118"/>
    <mergeCell ref="N119:Q119"/>
    <mergeCell ref="N120:Q120"/>
    <mergeCell ref="N121:Q121"/>
    <mergeCell ref="N155:Q155"/>
    <mergeCell ref="N228:Q228"/>
    <mergeCell ref="N236:Q236"/>
    <mergeCell ref="N229:Q229"/>
    <mergeCell ref="N230:Q230"/>
    <mergeCell ref="N208:Q208"/>
    <mergeCell ref="N231:Q231"/>
    <mergeCell ref="N233:Q233"/>
    <mergeCell ref="F223:I223"/>
    <mergeCell ref="L223:M223"/>
    <mergeCell ref="N223:Q223"/>
    <mergeCell ref="F221:I221"/>
    <mergeCell ref="F226:I226"/>
    <mergeCell ref="L226:M226"/>
    <mergeCell ref="N226:Q226"/>
    <mergeCell ref="F232:I232"/>
    <mergeCell ref="F217:I217"/>
    <mergeCell ref="F218:I218"/>
    <mergeCell ref="F219:I219"/>
    <mergeCell ref="F220:I220"/>
    <mergeCell ref="H1:K1"/>
    <mergeCell ref="F225:I225"/>
    <mergeCell ref="L225:M225"/>
    <mergeCell ref="F224:I224"/>
    <mergeCell ref="F227:I227"/>
    <mergeCell ref="F228:I228"/>
    <mergeCell ref="F222:I222"/>
    <mergeCell ref="L222:M222"/>
    <mergeCell ref="N222:Q222"/>
    <mergeCell ref="L232:M232"/>
    <mergeCell ref="N232:Q232"/>
    <mergeCell ref="F206:I206"/>
    <mergeCell ref="L206:M206"/>
    <mergeCell ref="N206:Q206"/>
    <mergeCell ref="F207:I207"/>
    <mergeCell ref="L207:M207"/>
    <mergeCell ref="S2:AC2"/>
    <mergeCell ref="N158:Q158"/>
    <mergeCell ref="N171:Q171"/>
    <mergeCell ref="F216:I216"/>
    <mergeCell ref="L216:M216"/>
    <mergeCell ref="F215:I215"/>
    <mergeCell ref="N215:Q215"/>
    <mergeCell ref="L215:M215"/>
    <mergeCell ref="F209:I209"/>
    <mergeCell ref="L209:M209"/>
    <mergeCell ref="N207:Q207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0:I200"/>
    <mergeCell ref="L200:M200"/>
    <mergeCell ref="N200:Q200"/>
    <mergeCell ref="F201:I201"/>
  </mergeCells>
  <phoneticPr fontId="35" type="noConversion"/>
  <hyperlinks>
    <hyperlink ref="F1:G1" location="C2" tooltip="Krycí list rozpočtu" display="1) Krycí list rozpočtu"/>
    <hyperlink ref="H1:K1" location="C85" tooltip="Rekapitulácia rozpočtu" display="2) Rekapitulácia rozpočtu"/>
    <hyperlink ref="L1" location="C117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052018 - Chodník v obci N...</vt:lpstr>
      <vt:lpstr>'052018 - Chodník v obci N...'!Názvy_tlače</vt:lpstr>
      <vt:lpstr>'Rekapitulácia stavby'!Názvy_tlače</vt:lpstr>
      <vt:lpstr>'052018 - Chodník v obci N...'!Oblasť_tlače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</dc:creator>
  <cp:lastModifiedBy>asistentka</cp:lastModifiedBy>
  <cp:lastPrinted>2018-06-01T08:25:47Z</cp:lastPrinted>
  <dcterms:created xsi:type="dcterms:W3CDTF">2018-05-31T15:09:32Z</dcterms:created>
  <dcterms:modified xsi:type="dcterms:W3CDTF">2018-09-27T12:19:31Z</dcterms:modified>
</cp:coreProperties>
</file>